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500" firstSheet="1" activeTab="5" autoFilterDateGrouping="1"/>
  </bookViews>
  <sheets>
    <sheet xmlns:r="http://schemas.openxmlformats.org/officeDocument/2006/relationships" name="Cenové porovnání" sheetId="1" state="visible" r:id="rId1"/>
    <sheet xmlns:r="http://schemas.openxmlformats.org/officeDocument/2006/relationships" name="Dashboard - Plánování" sheetId="2" state="visible" r:id="rId2"/>
    <sheet xmlns:r="http://schemas.openxmlformats.org/officeDocument/2006/relationships" name="Finanční dopad" sheetId="3" state="visible" r:id="rId3"/>
    <sheet xmlns:r="http://schemas.openxmlformats.org/officeDocument/2006/relationships" name="Celkový přehled" sheetId="4" state="visible" r:id="rId4"/>
    <sheet xmlns:r="http://schemas.openxmlformats.org/officeDocument/2006/relationships" name="Zdrojová data" sheetId="5" state="visible" r:id="rId5"/>
    <sheet xmlns:r="http://schemas.openxmlformats.org/officeDocument/2006/relationships" name="Úspory &amp; Q2 plán" sheetId="6" state="visible" r:id="rId6"/>
    <sheet xmlns:r="http://schemas.openxmlformats.org/officeDocument/2006/relationships" name="List1" sheetId="7" state="visible" r:id="rId7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14">
    <numFmt numFmtId="164" formatCode="0.0%"/>
    <numFmt numFmtId="165" formatCode="#,##0.0"/>
    <numFmt numFmtId="166" formatCode="0.0"/>
    <numFmt numFmtId="167" formatCode="d\-mmm"/>
    <numFmt numFmtId="168" formatCode="0.00&quot; €&quot;"/>
    <numFmt numFmtId="169" formatCode="#,##0&quot; €&quot;"/>
    <numFmt numFmtId="170" formatCode="000&quot; km skutečnost&quot;"/>
    <numFmt numFmtId="171" formatCode="00%&quot; plnění (15 km)&quot;"/>
    <numFmt numFmtId="172" formatCode="000&quot; km&quot;"/>
    <numFmt numFmtId="173" formatCode="00%"/>
    <numFmt numFmtId="174" formatCode="#\ ##0&quot; €&quot;"/>
    <numFmt numFmtId="175" formatCode="#\ ##0&quot; m² celkem&quot;"/>
    <numFmt numFmtId="176" formatCode="&quot;z &quot;0&quot; km cíle&quot;"/>
    <numFmt numFmtId="177" formatCode="000&quot; €/m² průměr&quot;"/>
  </numFmts>
  <fonts count="52">
    <font>
      <name val="Calibri"/>
      <charset val="1"/>
      <family val="2"/>
      <color theme="1"/>
      <sz val="11"/>
    </font>
    <font>
      <name val="Calibri"/>
      <charset val="238"/>
      <family val="2"/>
      <b val="1"/>
      <color rgb="FFFFFFFF"/>
      <sz val="14"/>
    </font>
    <font>
      <name val="Calibri"/>
      <charset val="238"/>
      <family val="2"/>
      <i val="1"/>
      <color rgb="FFFFFFFF"/>
      <sz val="10"/>
    </font>
    <font>
      <name val="Calibri"/>
      <charset val="238"/>
      <family val="2"/>
      <b val="1"/>
      <color rgb="FFFFFFFF"/>
      <sz val="11"/>
    </font>
    <font>
      <name val="Calibri"/>
      <charset val="238"/>
      <family val="2"/>
      <b val="1"/>
      <color rgb="FF1B2A4A"/>
      <sz val="10"/>
    </font>
    <font>
      <name val="Calibri"/>
      <charset val="238"/>
      <family val="2"/>
      <color rgb="FF008000"/>
      <sz val="10"/>
    </font>
    <font>
      <name val="Calibri"/>
      <charset val="238"/>
      <family val="2"/>
      <color rgb="FF2C3E50"/>
      <sz val="10"/>
    </font>
    <font>
      <name val="Calibri"/>
      <charset val="238"/>
      <family val="2"/>
      <b val="1"/>
      <color rgb="FF1B2A4A"/>
      <sz val="9"/>
    </font>
    <font>
      <name val="Calibri"/>
      <charset val="238"/>
      <family val="2"/>
      <b val="1"/>
      <color rgb="FF0000FF"/>
      <sz val="10"/>
    </font>
    <font>
      <name val="Calibri"/>
      <charset val="238"/>
      <family val="2"/>
      <b val="1"/>
      <color rgb="FF8E44AD"/>
      <sz val="10"/>
    </font>
    <font>
      <name val="Calibri"/>
      <charset val="238"/>
      <family val="2"/>
      <b val="1"/>
      <color rgb="FFE67E22"/>
      <sz val="10"/>
    </font>
    <font>
      <name val="Calibri"/>
      <charset val="238"/>
      <family val="2"/>
      <b val="1"/>
      <color rgb="FFFFFFFF"/>
      <sz val="10"/>
    </font>
    <font>
      <name val="Calibri"/>
      <charset val="238"/>
      <family val="2"/>
      <b val="1"/>
      <color rgb="FF1B2A4A"/>
      <sz val="12"/>
    </font>
    <font>
      <name val="Calibri"/>
      <charset val="238"/>
      <family val="2"/>
      <b val="1"/>
      <color rgb="FF8E44AD"/>
      <sz val="11"/>
    </font>
    <font>
      <name val="Calibri"/>
      <charset val="238"/>
      <family val="2"/>
      <b val="1"/>
      <color rgb="FF0000FF"/>
      <sz val="14"/>
    </font>
    <font>
      <name val="Calibri"/>
      <charset val="238"/>
      <family val="2"/>
      <i val="1"/>
      <color rgb="FF7F8C8D"/>
      <sz val="9"/>
    </font>
    <font>
      <name val="Calibri"/>
      <charset val="238"/>
      <family val="2"/>
      <b val="1"/>
      <color rgb="FF27AE60"/>
      <sz val="11"/>
    </font>
    <font>
      <name val="Calibri"/>
      <charset val="238"/>
      <family val="2"/>
      <b val="1"/>
      <color rgb="FFE74C3C"/>
      <sz val="11"/>
    </font>
    <font>
      <name val="Calibri"/>
      <charset val="238"/>
      <family val="2"/>
      <b val="1"/>
      <sz val="10"/>
    </font>
    <font>
      <name val="Calibri"/>
      <charset val="238"/>
      <family val="2"/>
      <b val="1"/>
      <color rgb="FF2E86AB"/>
      <sz val="12"/>
    </font>
    <font>
      <name val="Calibri"/>
      <charset val="238"/>
      <family val="2"/>
      <b val="1"/>
      <color rgb="FFE74C3C"/>
      <sz val="12"/>
    </font>
    <font>
      <name val="Calibri"/>
      <charset val="238"/>
      <family val="2"/>
      <b val="1"/>
      <color rgb="FF1ABC9C"/>
      <sz val="10"/>
    </font>
    <font>
      <name val="Calibri"/>
      <charset val="238"/>
      <family val="2"/>
      <b val="1"/>
      <color rgb="FF27AE60"/>
      <sz val="10"/>
    </font>
    <font>
      <name val="Calibri"/>
      <charset val="1"/>
      <b val="1"/>
      <color rgb="FFFFFFFF"/>
      <sz val="14"/>
    </font>
    <font>
      <name val="Calibri"/>
      <charset val="1"/>
      <color rgb="FFFFFFFF"/>
      <sz val="10"/>
    </font>
    <font>
      <name val="Calibri"/>
      <charset val="1"/>
      <b val="1"/>
      <sz val="10"/>
    </font>
    <font>
      <name val="Calibri"/>
      <charset val="1"/>
      <b val="1"/>
      <color rgb="FF0000FF"/>
      <sz val="11"/>
    </font>
    <font>
      <name val="Calibri"/>
      <charset val="1"/>
      <b val="1"/>
      <color rgb="FF1B2A4A"/>
      <sz val="10"/>
    </font>
    <font>
      <name val="Calibri"/>
      <charset val="1"/>
      <b val="1"/>
      <color rgb="FFFFFFFF"/>
      <sz val="12"/>
    </font>
    <font>
      <name val="Calibri"/>
      <charset val="1"/>
      <b val="1"/>
      <color rgb="FFFFFFFF"/>
      <sz val="11"/>
    </font>
    <font>
      <name val="Calibri"/>
      <charset val="1"/>
      <b val="1"/>
      <color rgb="FFFFFFFF"/>
      <sz val="10"/>
    </font>
    <font>
      <name val="Calibri"/>
      <charset val="1"/>
      <sz val="10"/>
    </font>
    <font>
      <name val="Calibri"/>
      <charset val="1"/>
      <b val="1"/>
      <color rgb="FF000000"/>
      <sz val="10"/>
    </font>
    <font>
      <name val="Calibri"/>
      <charset val="1"/>
      <b val="1"/>
      <sz val="9"/>
    </font>
    <font>
      <name val="Calibri"/>
      <charset val="1"/>
      <b val="1"/>
      <color rgb="FFFFFFFF"/>
      <sz val="9"/>
    </font>
    <font>
      <name val="Calibri"/>
      <charset val="1"/>
      <sz val="11"/>
    </font>
    <font>
      <name val="Calibri"/>
      <charset val="1"/>
      <b val="1"/>
      <color rgb="FF2E7D32"/>
      <sz val="10"/>
    </font>
    <font>
      <name val="Calibri"/>
      <charset val="1"/>
      <b val="1"/>
      <color rgb="FFB87333"/>
      <sz val="10"/>
    </font>
    <font>
      <name val="Calibri"/>
      <charset val="1"/>
      <color rgb="FF424242"/>
      <sz val="10"/>
    </font>
    <font>
      <name val="Calibri"/>
      <charset val="1"/>
      <b val="1"/>
      <color rgb="FF8E44AD"/>
      <sz val="10"/>
    </font>
    <font>
      <name val="Calibri"/>
      <charset val="1"/>
      <color rgb="FF8E44AD"/>
      <sz val="10"/>
    </font>
    <font>
      <name val="Calibri"/>
      <charset val="1"/>
      <b val="1"/>
      <sz val="11"/>
    </font>
    <font>
      <name val="Calibri"/>
      <charset val="1"/>
      <b val="1"/>
      <color rgb="FFB87333"/>
      <sz val="18"/>
    </font>
    <font>
      <name val="Calibri"/>
      <charset val="1"/>
      <b val="1"/>
      <color rgb="FF8E44AD"/>
      <sz val="18"/>
    </font>
    <font>
      <name val="Calibri"/>
      <charset val="1"/>
      <b val="1"/>
      <color rgb="FF2E7D32"/>
      <sz val="18"/>
    </font>
    <font>
      <name val="Calibri"/>
      <charset val="1"/>
      <color rgb="FFB87333"/>
      <sz val="10"/>
    </font>
    <font>
      <name val="Calibri"/>
      <charset val="1"/>
      <color rgb="FF2E7D32"/>
      <sz val="10"/>
    </font>
    <font>
      <name val="Calibri"/>
      <charset val="1"/>
      <b val="1"/>
      <color rgb="FF2E7D32"/>
      <sz val="12"/>
    </font>
    <font>
      <name val="Calibri"/>
      <charset val="1"/>
      <b val="1"/>
      <color rgb="FF2E86AB"/>
      <sz val="14"/>
    </font>
    <font>
      <name val="Calibri"/>
      <charset val="1"/>
      <b val="1"/>
      <color rgb="FFB87333"/>
      <sz val="14"/>
    </font>
    <font>
      <name val="Calibri"/>
      <charset val="1"/>
      <b val="1"/>
      <color rgb="FF8E44AD"/>
      <sz val="14"/>
    </font>
    <font>
      <name val="Arial"/>
      <charset val="238"/>
      <family val="2"/>
      <sz val="10"/>
    </font>
  </fonts>
  <fills count="29">
    <fill>
      <patternFill/>
    </fill>
    <fill>
      <patternFill patternType="gray125"/>
    </fill>
    <fill>
      <patternFill patternType="solid">
        <fgColor rgb="FF1B2A4A"/>
        <bgColor rgb="FF2C3E50"/>
      </patternFill>
    </fill>
    <fill>
      <patternFill patternType="solid">
        <fgColor rgb="FF2E86AB"/>
        <bgColor rgb="FF4F81BD"/>
      </patternFill>
    </fill>
    <fill>
      <patternFill patternType="solid">
        <fgColor rgb="FF8E44AD"/>
        <bgColor rgb="FF8064A2"/>
      </patternFill>
    </fill>
    <fill>
      <patternFill patternType="solid">
        <fgColor rgb="FF1ABC9C"/>
        <bgColor rgb="FF27AE60"/>
      </patternFill>
    </fill>
    <fill>
      <patternFill patternType="solid">
        <fgColor rgb="FFE67E22"/>
        <bgColor rgb="FFB87333"/>
      </patternFill>
    </fill>
    <fill>
      <patternFill patternType="solid">
        <fgColor rgb="FF34495E"/>
        <bgColor rgb="FF2C3E50"/>
      </patternFill>
    </fill>
    <fill>
      <patternFill patternType="solid">
        <fgColor rgb="FFD5E8F0"/>
        <bgColor rgb="FFD5F5E3"/>
      </patternFill>
    </fill>
    <fill>
      <patternFill patternType="solid">
        <fgColor rgb="FFFFFFFF"/>
        <bgColor rgb="FFF8FAFC"/>
      </patternFill>
    </fill>
    <fill>
      <patternFill patternType="solid">
        <fgColor rgb="FFECF0F1"/>
        <bgColor rgb="FFEEEEEE"/>
      </patternFill>
    </fill>
    <fill>
      <patternFill patternType="solid">
        <fgColor rgb="FFEBF5FB"/>
        <bgColor rgb="FFECF0F1"/>
      </patternFill>
    </fill>
    <fill>
      <patternFill patternType="solid">
        <fgColor rgb="FFFDEBD0"/>
        <bgColor rgb="FFFFF4E6"/>
      </patternFill>
    </fill>
    <fill>
      <patternFill patternType="solid">
        <fgColor rgb="FFD5F5E3"/>
        <bgColor rgb="FFD5E8F0"/>
      </patternFill>
    </fill>
    <fill>
      <patternFill patternType="solid">
        <fgColor rgb="FFFADBD8"/>
        <bgColor rgb="FFFFCDD2"/>
      </patternFill>
    </fill>
    <fill>
      <patternFill patternType="solid">
        <fgColor rgb="FF27AE60"/>
        <bgColor rgb="FF1ABC9C"/>
      </patternFill>
    </fill>
    <fill>
      <patternFill patternType="solid">
        <fgColor rgb="FFFFFF00"/>
        <bgColor rgb="FFFFE4B5"/>
      </patternFill>
    </fill>
    <fill>
      <patternFill patternType="solid">
        <fgColor rgb="FF2E7D32"/>
        <bgColor rgb="FF008000"/>
      </patternFill>
    </fill>
    <fill>
      <patternFill patternType="solid">
        <fgColor rgb="FF81C784"/>
        <bgColor rgb="FF9BBB59"/>
      </patternFill>
    </fill>
    <fill>
      <patternFill patternType="solid">
        <fgColor rgb="FFC8E6C9"/>
        <bgColor rgb="FFD9D9D9"/>
      </patternFill>
    </fill>
    <fill>
      <patternFill patternType="solid">
        <fgColor rgb="FFFFF9C4"/>
        <bgColor rgb="FFFDEBD0"/>
      </patternFill>
    </fill>
    <fill>
      <patternFill patternType="solid">
        <fgColor rgb="FFFFCDD2"/>
        <bgColor rgb="FFFADBD8"/>
      </patternFill>
    </fill>
    <fill>
      <patternFill patternType="solid">
        <fgColor rgb="FFB87333"/>
        <bgColor rgb="FFE67E22"/>
      </patternFill>
    </fill>
    <fill>
      <patternFill patternType="solid">
        <fgColor rgb="FFFFE4B5"/>
        <bgColor rgb="FFFFE0B2"/>
      </patternFill>
    </fill>
    <fill>
      <patternFill patternType="solid">
        <fgColor rgb="FFFFF4E6"/>
        <bgColor rgb="FFFEF9E7"/>
      </patternFill>
    </fill>
    <fill>
      <patternFill patternType="solid">
        <fgColor rgb="FFEEEEEE"/>
        <bgColor rgb="FFECF0F1"/>
      </patternFill>
    </fill>
    <fill>
      <patternFill patternType="solid">
        <fgColor rgb="FFF4ECF7"/>
        <bgColor rgb="FFEEEEEE"/>
      </patternFill>
    </fill>
    <fill>
      <patternFill patternType="solid">
        <fgColor rgb="FFF8FAFC"/>
        <bgColor rgb="FFF9F9F9"/>
      </patternFill>
    </fill>
    <fill>
      <patternFill patternType="solid">
        <fgColor rgb="FFF2F2F2"/>
        <bgColor rgb="FFECF0F1"/>
      </patternFill>
    </fill>
  </fills>
  <borders count="19">
    <border>
      <left/>
      <right/>
      <top/>
      <bottom/>
      <diagonal/>
    </border>
    <border>
      <left style="thin">
        <color rgb="FFBDC3C7"/>
      </left>
      <right/>
      <top style="thin">
        <color rgb="FFBDC3C7"/>
      </top>
      <bottom style="thin">
        <color rgb="FFBDC3C7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thick">
        <color rgb="FFE67E22"/>
      </left>
      <right style="thick">
        <color rgb="FFE67E22"/>
      </right>
      <top style="thick">
        <color rgb="FFE67E22"/>
      </top>
      <bottom style="thick">
        <color rgb="FFE67E22"/>
      </bottom>
      <diagonal/>
    </border>
    <border>
      <left style="thick">
        <color rgb="FF27AE60"/>
      </left>
      <right style="thick">
        <color rgb="FF27AE60"/>
      </right>
      <top style="thick">
        <color rgb="FF27AE60"/>
      </top>
      <bottom style="thick">
        <color rgb="FF27AE60"/>
      </bottom>
      <diagonal/>
    </border>
    <border>
      <left/>
      <right/>
      <top style="thin">
        <color rgb="FFBDC3C7"/>
      </top>
      <bottom style="thin">
        <color rgb="FFBDC3C7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/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BDC3C7"/>
      </top>
      <bottom/>
      <diagonal/>
    </border>
    <border>
      <left/>
      <right/>
      <top style="thin">
        <color rgb="FFBDBDBD"/>
      </top>
      <bottom/>
      <diagonal/>
    </border>
    <border>
      <left/>
      <right/>
      <top style="thin">
        <color rgb="FFBDBDBD"/>
      </top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/>
      <diagonal/>
    </border>
    <border>
      <left/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BDBDBD"/>
      </left>
      <right/>
      <top/>
      <bottom/>
      <diagonal/>
    </border>
    <border>
      <left style="thin">
        <color rgb="FFBDBDBD"/>
      </left>
      <right style="thin">
        <color rgb="FFBDBDBD"/>
      </right>
      <top/>
      <bottom/>
      <diagonal/>
    </border>
    <border>
      <left style="thin">
        <color rgb="FFBDBDBD"/>
      </left>
      <right style="thin">
        <color rgb="FFBDBDBD"/>
      </right>
      <top/>
      <bottom style="thin">
        <color rgb="FFBDBDBD"/>
      </bottom>
      <diagonal/>
    </border>
  </borders>
  <cellStyleXfs count="1">
    <xf numFmtId="0" fontId="0" fillId="0" borderId="0"/>
  </cellStyleXfs>
  <cellXfs count="177">
    <xf numFmtId="0" fontId="0" fillId="0" borderId="0" pivotButton="0" quotePrefix="0" xfId="0"/>
    <xf numFmtId="0" fontId="13" fillId="9" borderId="1" applyAlignment="1" pivotButton="0" quotePrefix="0" xfId="0">
      <alignment horizontal="right" vertical="center"/>
    </xf>
    <xf numFmtId="0" fontId="12" fillId="9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3" fillId="7" borderId="0" applyAlignment="1" pivotButton="0" quotePrefix="0" xfId="0">
      <alignment horizontal="center" vertical="center" wrapText="1"/>
    </xf>
    <xf numFmtId="0" fontId="3" fillId="6" borderId="0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0" fontId="4" fillId="8" borderId="2" applyAlignment="1" pivotButton="0" quotePrefix="0" xfId="0">
      <alignment horizontal="center" vertical="center" wrapText="1"/>
    </xf>
    <xf numFmtId="0" fontId="5" fillId="9" borderId="2" applyAlignment="1" pivotButton="0" quotePrefix="0" xfId="0">
      <alignment horizontal="center" vertical="center" wrapText="1"/>
    </xf>
    <xf numFmtId="0" fontId="5" fillId="9" borderId="2" applyAlignment="1" pivotButton="0" quotePrefix="0" xfId="0">
      <alignment horizontal="left" vertical="center" wrapText="1"/>
    </xf>
    <xf numFmtId="2" fontId="5" fillId="9" borderId="2" applyAlignment="1" pivotButton="0" quotePrefix="0" xfId="0">
      <alignment horizontal="center" vertical="center" wrapText="1"/>
    </xf>
    <xf numFmtId="2" fontId="6" fillId="9" borderId="2" applyAlignment="1" pivotButton="0" quotePrefix="0" xfId="0">
      <alignment horizontal="center" vertical="center" wrapText="1"/>
    </xf>
    <xf numFmtId="164" fontId="6" fillId="9" borderId="2" applyAlignment="1" pivotButton="0" quotePrefix="0" xfId="0">
      <alignment horizontal="center" vertical="center" wrapText="1"/>
    </xf>
    <xf numFmtId="3" fontId="5" fillId="9" borderId="2" applyAlignment="1" pivotButton="0" quotePrefix="0" xfId="0">
      <alignment horizontal="center" vertical="center" wrapText="1"/>
    </xf>
    <xf numFmtId="165" fontId="6" fillId="9" borderId="2" applyAlignment="1" pivotButton="0" quotePrefix="0" xfId="0">
      <alignment horizontal="center" vertical="center" wrapText="1"/>
    </xf>
    <xf numFmtId="166" fontId="6" fillId="9" borderId="2" applyAlignment="1" pivotButton="0" quotePrefix="0" xfId="0">
      <alignment horizontal="center" vertical="center" wrapText="1"/>
    </xf>
    <xf numFmtId="0" fontId="5" fillId="10" borderId="2" applyAlignment="1" pivotButton="0" quotePrefix="0" xfId="0">
      <alignment horizontal="center" vertical="center" wrapText="1"/>
    </xf>
    <xf numFmtId="0" fontId="5" fillId="10" borderId="2" applyAlignment="1" pivotButton="0" quotePrefix="0" xfId="0">
      <alignment horizontal="left" vertical="center" wrapText="1"/>
    </xf>
    <xf numFmtId="2" fontId="5" fillId="10" borderId="2" applyAlignment="1" pivotButton="0" quotePrefix="0" xfId="0">
      <alignment horizontal="center" vertical="center" wrapText="1"/>
    </xf>
    <xf numFmtId="2" fontId="6" fillId="10" borderId="2" applyAlignment="1" pivotButton="0" quotePrefix="0" xfId="0">
      <alignment horizontal="center" vertical="center" wrapText="1"/>
    </xf>
    <xf numFmtId="164" fontId="6" fillId="10" borderId="2" applyAlignment="1" pivotButton="0" quotePrefix="0" xfId="0">
      <alignment horizontal="center" vertical="center" wrapText="1"/>
    </xf>
    <xf numFmtId="3" fontId="5" fillId="10" borderId="2" applyAlignment="1" pivotButton="0" quotePrefix="0" xfId="0">
      <alignment horizontal="center" vertical="center" wrapText="1"/>
    </xf>
    <xf numFmtId="165" fontId="6" fillId="10" borderId="2" applyAlignment="1" pivotButton="0" quotePrefix="0" xfId="0">
      <alignment horizontal="center" vertical="center" wrapText="1"/>
    </xf>
    <xf numFmtId="166" fontId="6" fillId="10" borderId="2" applyAlignment="1" pivotButton="0" quotePrefix="0" xfId="0">
      <alignment horizontal="center" vertical="center" wrapText="1"/>
    </xf>
    <xf numFmtId="0" fontId="6" fillId="10" borderId="2" applyAlignment="1" pivotButton="0" quotePrefix="0" xfId="0">
      <alignment horizontal="center" vertical="center" wrapText="1"/>
    </xf>
    <xf numFmtId="2" fontId="0" fillId="0" borderId="0" pivotButton="0" quotePrefix="0" xfId="0"/>
    <xf numFmtId="3" fontId="0" fillId="0" borderId="0" pivotButton="0" quotePrefix="0" xfId="0"/>
    <xf numFmtId="0" fontId="7" fillId="8" borderId="2" applyAlignment="1" pivotButton="0" quotePrefix="0" xfId="0">
      <alignment horizontal="center" vertical="center" wrapText="1"/>
    </xf>
    <xf numFmtId="165" fontId="5" fillId="9" borderId="2" applyAlignment="1" pivotButton="0" quotePrefix="0" xfId="0">
      <alignment horizontal="center" vertical="center" wrapText="1"/>
    </xf>
    <xf numFmtId="3" fontId="6" fillId="9" borderId="2" applyAlignment="1" pivotButton="0" quotePrefix="0" xfId="0">
      <alignment horizontal="center" vertical="center" wrapText="1"/>
    </xf>
    <xf numFmtId="3" fontId="8" fillId="11" borderId="2" applyAlignment="1" pivotButton="0" quotePrefix="0" xfId="0">
      <alignment horizontal="center" vertical="center" wrapText="1"/>
    </xf>
    <xf numFmtId="3" fontId="9" fillId="9" borderId="2" applyAlignment="1" pivotButton="0" quotePrefix="0" xfId="0">
      <alignment horizontal="center" vertical="center" wrapText="1"/>
    </xf>
    <xf numFmtId="3" fontId="10" fillId="9" borderId="2" applyAlignment="1" pivotButton="0" quotePrefix="0" xfId="0">
      <alignment horizontal="center" vertical="center" wrapText="1"/>
    </xf>
    <xf numFmtId="165" fontId="5" fillId="10" borderId="2" applyAlignment="1" pivotButton="0" quotePrefix="0" xfId="0">
      <alignment horizontal="center" vertical="center" wrapText="1"/>
    </xf>
    <xf numFmtId="3" fontId="6" fillId="10" borderId="2" applyAlignment="1" pivotButton="0" quotePrefix="0" xfId="0">
      <alignment horizontal="center" vertical="center" wrapText="1"/>
    </xf>
    <xf numFmtId="3" fontId="9" fillId="10" borderId="2" applyAlignment="1" pivotButton="0" quotePrefix="0" xfId="0">
      <alignment horizontal="center" vertical="center" wrapText="1"/>
    </xf>
    <xf numFmtId="3" fontId="10" fillId="10" borderId="2" applyAlignment="1" pivotButton="0" quotePrefix="0" xfId="0">
      <alignment horizontal="center" vertical="center" wrapText="1"/>
    </xf>
    <xf numFmtId="0" fontId="11" fillId="2" borderId="2" applyAlignment="1" pivotButton="0" quotePrefix="0" xfId="0">
      <alignment horizontal="center" vertical="center" wrapText="1"/>
    </xf>
    <xf numFmtId="3" fontId="11" fillId="2" borderId="2" applyAlignment="1" pivotButton="0" quotePrefix="0" xfId="0">
      <alignment horizontal="center" vertical="center" wrapText="1"/>
    </xf>
    <xf numFmtId="164" fontId="11" fillId="2" borderId="2" applyAlignment="1" pivotButton="0" quotePrefix="0" xfId="0">
      <alignment horizontal="center" vertical="center" wrapText="1"/>
    </xf>
    <xf numFmtId="0" fontId="14" fillId="12" borderId="3" applyAlignment="1" pivotButton="0" quotePrefix="0" xfId="0">
      <alignment horizontal="center" vertical="center" wrapText="1"/>
    </xf>
    <xf numFmtId="0" fontId="15" fillId="0" borderId="0" pivotButton="0" quotePrefix="0" xfId="0"/>
    <xf numFmtId="0" fontId="14" fillId="13" borderId="4" applyAlignment="1" pivotButton="0" quotePrefix="0" xfId="0">
      <alignment horizontal="center" vertical="center" wrapText="1"/>
    </xf>
    <xf numFmtId="0" fontId="18" fillId="0" borderId="0" pivotButton="0" quotePrefix="0" xfId="0"/>
    <xf numFmtId="166" fontId="19" fillId="11" borderId="0" pivotButton="0" quotePrefix="0" xfId="0"/>
    <xf numFmtId="166" fontId="20" fillId="14" borderId="0" pivotButton="0" quotePrefix="0" xfId="0"/>
    <xf numFmtId="166" fontId="5" fillId="9" borderId="2" applyAlignment="1" pivotButton="0" quotePrefix="0" xfId="0">
      <alignment horizontal="center" vertical="center" wrapText="1"/>
    </xf>
    <xf numFmtId="2" fontId="21" fillId="9" borderId="2" applyAlignment="1" pivotButton="0" quotePrefix="0" xfId="0">
      <alignment horizontal="center" vertical="center" wrapText="1"/>
    </xf>
    <xf numFmtId="3" fontId="21" fillId="9" borderId="2" applyAlignment="1" pivotButton="0" quotePrefix="0" xfId="0">
      <alignment horizontal="center" vertical="center" wrapText="1"/>
    </xf>
    <xf numFmtId="166" fontId="5" fillId="10" borderId="2" applyAlignment="1" pivotButton="0" quotePrefix="0" xfId="0">
      <alignment horizontal="center" vertical="center" wrapText="1"/>
    </xf>
    <xf numFmtId="2" fontId="21" fillId="10" borderId="2" applyAlignment="1" pivotButton="0" quotePrefix="0" xfId="0">
      <alignment horizontal="center" vertical="center" wrapText="1"/>
    </xf>
    <xf numFmtId="3" fontId="21" fillId="10" borderId="2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6" fontId="11" fillId="2" borderId="2" applyAlignment="1" pivotButton="0" quotePrefix="0" xfId="0">
      <alignment horizontal="center" vertical="center" wrapText="1"/>
    </xf>
    <xf numFmtId="2" fontId="11" fillId="2" borderId="2" applyAlignment="1" pivotButton="0" quotePrefix="0" xfId="0">
      <alignment horizontal="center" vertical="center" wrapText="1"/>
    </xf>
    <xf numFmtId="0" fontId="11" fillId="5" borderId="2" applyAlignment="1" pivotButton="0" quotePrefix="0" xfId="0">
      <alignment horizontal="center" vertical="center" wrapText="1"/>
    </xf>
    <xf numFmtId="0" fontId="11" fillId="15" borderId="2" applyAlignment="1" pivotButton="0" quotePrefix="0" xfId="0">
      <alignment horizontal="center" vertical="center" wrapText="1"/>
    </xf>
    <xf numFmtId="0" fontId="11" fillId="7" borderId="2" applyAlignment="1" pivotButton="0" quotePrefix="0" xfId="0">
      <alignment horizontal="center" vertical="center" wrapText="1"/>
    </xf>
    <xf numFmtId="3" fontId="22" fillId="9" borderId="2" applyAlignment="1" pivotButton="0" quotePrefix="0" xfId="0">
      <alignment horizontal="center" vertical="center" wrapText="1"/>
    </xf>
    <xf numFmtId="3" fontId="22" fillId="10" borderId="2" applyAlignment="1" pivotButton="0" quotePrefix="0" xfId="0">
      <alignment horizontal="center" vertical="center" wrapText="1"/>
    </xf>
    <xf numFmtId="0" fontId="0" fillId="0" borderId="5" pivotButton="0" quotePrefix="0" xfId="0"/>
    <xf numFmtId="3" fontId="0" fillId="0" borderId="5" pivotButton="0" quotePrefix="0" xfId="0"/>
    <xf numFmtId="164" fontId="0" fillId="0" borderId="5" pivotButton="0" quotePrefix="0" xfId="0"/>
    <xf numFmtId="0" fontId="0" fillId="0" borderId="0" pivotButton="0" quotePrefix="0" xfId="0"/>
    <xf numFmtId="167" fontId="0" fillId="0" borderId="0" pivotButton="0" quotePrefix="0" xfId="0"/>
    <xf numFmtId="0" fontId="3" fillId="2" borderId="2" applyAlignment="1" pivotButton="0" quotePrefix="0" xfId="0">
      <alignment horizontal="center" vertical="center" wrapText="1"/>
    </xf>
    <xf numFmtId="0" fontId="8" fillId="9" borderId="2" applyAlignment="1" pivotButton="0" quotePrefix="0" xfId="0">
      <alignment horizontal="center" vertical="center" wrapText="1"/>
    </xf>
    <xf numFmtId="0" fontId="8" fillId="9" borderId="2" applyAlignment="1" pivotButton="0" quotePrefix="0" xfId="0">
      <alignment horizontal="left" vertical="center" wrapText="1"/>
    </xf>
    <xf numFmtId="2" fontId="8" fillId="9" borderId="2" applyAlignment="1" pivotButton="0" quotePrefix="0" xfId="0">
      <alignment horizontal="center" vertical="center" wrapText="1"/>
    </xf>
    <xf numFmtId="3" fontId="8" fillId="9" borderId="2" applyAlignment="1" pivotButton="0" quotePrefix="0" xfId="0">
      <alignment horizontal="center" vertical="center" wrapText="1"/>
    </xf>
    <xf numFmtId="0" fontId="8" fillId="10" borderId="2" applyAlignment="1" pivotButton="0" quotePrefix="0" xfId="0">
      <alignment horizontal="center" vertical="center" wrapText="1"/>
    </xf>
    <xf numFmtId="0" fontId="8" fillId="10" borderId="2" applyAlignment="1" pivotButton="0" quotePrefix="0" xfId="0">
      <alignment horizontal="left" vertical="center" wrapText="1"/>
    </xf>
    <xf numFmtId="2" fontId="8" fillId="10" borderId="2" applyAlignment="1" pivotButton="0" quotePrefix="0" xfId="0">
      <alignment horizontal="center" vertical="center" wrapText="1"/>
    </xf>
    <xf numFmtId="3" fontId="8" fillId="10" borderId="2" applyAlignment="1" pivotButton="0" quotePrefix="0" xfId="0">
      <alignment horizontal="center" vertical="center" wrapText="1"/>
    </xf>
    <xf numFmtId="0" fontId="25" fillId="0" borderId="0" applyAlignment="1" pivotButton="0" quotePrefix="0" xfId="0">
      <alignment horizontal="right" vertical="center"/>
    </xf>
    <xf numFmtId="164" fontId="26" fillId="16" borderId="6" applyAlignment="1" pivotButton="0" quotePrefix="0" xfId="0">
      <alignment horizontal="center" vertical="center"/>
    </xf>
    <xf numFmtId="0" fontId="26" fillId="16" borderId="6" applyAlignment="1" pivotButton="0" quotePrefix="0" xfId="0">
      <alignment horizontal="center" vertical="center"/>
    </xf>
    <xf numFmtId="0" fontId="29" fillId="2" borderId="6" applyAlignment="1" pivotButton="0" quotePrefix="0" xfId="0">
      <alignment horizontal="center" vertical="center" wrapText="1"/>
    </xf>
    <xf numFmtId="0" fontId="30" fillId="17" borderId="6" applyAlignment="1" pivotButton="0" quotePrefix="0" xfId="0">
      <alignment horizontal="center" vertical="center"/>
    </xf>
    <xf numFmtId="0" fontId="31" fillId="0" borderId="6" applyAlignment="1" pivotButton="0" quotePrefix="0" xfId="0">
      <alignment horizontal="center" vertical="center"/>
    </xf>
    <xf numFmtId="0" fontId="31" fillId="0" borderId="6" applyAlignment="1" pivotButton="0" quotePrefix="0" xfId="0">
      <alignment horizontal="left" vertical="center"/>
    </xf>
    <xf numFmtId="165" fontId="31" fillId="0" borderId="6" applyAlignment="1" pivotButton="0" quotePrefix="0" xfId="0">
      <alignment horizontal="center" vertical="center"/>
    </xf>
    <xf numFmtId="168" fontId="31" fillId="0" borderId="6" applyAlignment="1" pivotButton="0" quotePrefix="0" xfId="0">
      <alignment horizontal="center" vertical="center"/>
    </xf>
    <xf numFmtId="164" fontId="31" fillId="0" borderId="6" applyAlignment="1" pivotButton="0" quotePrefix="0" xfId="0">
      <alignment horizontal="center" vertical="center"/>
    </xf>
    <xf numFmtId="169" fontId="30" fillId="17" borderId="6" applyAlignment="1" pivotButton="0" quotePrefix="0" xfId="0">
      <alignment horizontal="center" vertical="center"/>
    </xf>
    <xf numFmtId="3" fontId="31" fillId="0" borderId="6" applyAlignment="1" pivotButton="0" quotePrefix="0" xfId="0">
      <alignment horizontal="center" vertical="center"/>
    </xf>
    <xf numFmtId="169" fontId="31" fillId="0" borderId="6" applyAlignment="1" pivotButton="0" quotePrefix="0" xfId="0">
      <alignment horizontal="center" vertical="center"/>
    </xf>
    <xf numFmtId="0" fontId="32" fillId="18" borderId="6" applyAlignment="1" pivotButton="0" quotePrefix="0" xfId="0">
      <alignment horizontal="center" vertical="center"/>
    </xf>
    <xf numFmtId="169" fontId="32" fillId="18" borderId="6" applyAlignment="1" pivotButton="0" quotePrefix="0" xfId="0">
      <alignment horizontal="center" vertical="center"/>
    </xf>
    <xf numFmtId="0" fontId="32" fillId="19" borderId="6" applyAlignment="1" pivotButton="0" quotePrefix="0" xfId="0">
      <alignment horizontal="center" vertical="center"/>
    </xf>
    <xf numFmtId="169" fontId="32" fillId="19" borderId="6" applyAlignment="1" pivotButton="0" quotePrefix="0" xfId="0">
      <alignment horizontal="center" vertical="center"/>
    </xf>
    <xf numFmtId="0" fontId="32" fillId="20" borderId="6" applyAlignment="1" pivotButton="0" quotePrefix="0" xfId="0">
      <alignment horizontal="center" vertical="center"/>
    </xf>
    <xf numFmtId="169" fontId="32" fillId="20" borderId="6" applyAlignment="1" pivotButton="0" quotePrefix="0" xfId="0">
      <alignment horizontal="center" vertical="center"/>
    </xf>
    <xf numFmtId="0" fontId="32" fillId="21" borderId="6" applyAlignment="1" pivotButton="0" quotePrefix="0" xfId="0">
      <alignment horizontal="center" vertical="center"/>
    </xf>
    <xf numFmtId="169" fontId="32" fillId="21" borderId="6" applyAlignment="1" pivotButton="0" quotePrefix="0" xfId="0">
      <alignment horizontal="center" vertical="center"/>
    </xf>
    <xf numFmtId="0" fontId="33" fillId="0" borderId="0" pivotButton="0" quotePrefix="0" xfId="0"/>
    <xf numFmtId="0" fontId="34" fillId="17" borderId="0" applyAlignment="1" pivotButton="0" quotePrefix="0" xfId="0">
      <alignment horizontal="center" vertical="center"/>
    </xf>
    <xf numFmtId="0" fontId="33" fillId="18" borderId="0" applyAlignment="1" pivotButton="0" quotePrefix="0" xfId="0">
      <alignment horizontal="center" vertical="center"/>
    </xf>
    <xf numFmtId="0" fontId="33" fillId="19" borderId="0" applyAlignment="1" pivotButton="0" quotePrefix="0" xfId="0">
      <alignment horizontal="center" vertical="center"/>
    </xf>
    <xf numFmtId="0" fontId="33" fillId="20" borderId="0" applyAlignment="1" pivotButton="0" quotePrefix="0" xfId="0">
      <alignment horizontal="center" vertical="center"/>
    </xf>
    <xf numFmtId="0" fontId="33" fillId="21" borderId="0" applyAlignment="1" pivotButton="0" quotePrefix="0" xfId="0">
      <alignment horizontal="center" vertical="center"/>
    </xf>
    <xf numFmtId="0" fontId="35" fillId="0" borderId="0" pivotButton="0" quotePrefix="0" xfId="0"/>
    <xf numFmtId="0" fontId="30" fillId="22" borderId="6" applyAlignment="1" pivotButton="0" quotePrefix="0" xfId="0">
      <alignment horizontal="center" vertical="center" wrapText="1"/>
    </xf>
    <xf numFmtId="1" fontId="31" fillId="9" borderId="6" applyAlignment="1" pivotButton="0" quotePrefix="0" xfId="0">
      <alignment horizontal="center" vertical="center"/>
    </xf>
    <xf numFmtId="0" fontId="31" fillId="9" borderId="6" applyAlignment="1" pivotButton="0" quotePrefix="0" xfId="0">
      <alignment horizontal="left" vertical="center"/>
    </xf>
    <xf numFmtId="0" fontId="31" fillId="9" borderId="6" applyAlignment="1" pivotButton="0" quotePrefix="0" xfId="0">
      <alignment horizontal="center" vertical="center"/>
    </xf>
    <xf numFmtId="165" fontId="31" fillId="9" borderId="6" applyAlignment="1" pivotButton="0" quotePrefix="0" xfId="0">
      <alignment horizontal="center" vertical="center"/>
    </xf>
    <xf numFmtId="168" fontId="31" fillId="9" borderId="6" applyAlignment="1" pivotButton="0" quotePrefix="0" xfId="0">
      <alignment horizontal="center" vertical="center"/>
    </xf>
    <xf numFmtId="169" fontId="36" fillId="19" borderId="6" applyAlignment="1" pivotButton="0" quotePrefix="0" xfId="0">
      <alignment horizontal="center" vertical="center"/>
    </xf>
    <xf numFmtId="3" fontId="37" fillId="23" borderId="6" applyAlignment="1" pivotButton="0" quotePrefix="0" xfId="0">
      <alignment horizontal="center" vertical="center"/>
    </xf>
    <xf numFmtId="3" fontId="37" fillId="24" borderId="6" applyAlignment="1" pivotButton="0" quotePrefix="0" xfId="0">
      <alignment horizontal="center" vertical="center"/>
    </xf>
    <xf numFmtId="2" fontId="37" fillId="24" borderId="6" applyAlignment="1" pivotButton="0" quotePrefix="0" xfId="0">
      <alignment horizontal="center" vertical="center"/>
    </xf>
    <xf numFmtId="3" fontId="38" fillId="25" borderId="6" applyAlignment="1" pivotButton="0" quotePrefix="0" xfId="0">
      <alignment horizontal="center" vertical="center"/>
    </xf>
    <xf numFmtId="164" fontId="39" fillId="26" borderId="6" applyAlignment="1" pivotButton="0" quotePrefix="0" xfId="0">
      <alignment horizontal="center" vertical="center"/>
    </xf>
    <xf numFmtId="3" fontId="40" fillId="26" borderId="6" applyAlignment="1" pivotButton="0" quotePrefix="0" xfId="0">
      <alignment horizontal="center" vertical="center"/>
    </xf>
    <xf numFmtId="1" fontId="31" fillId="27" borderId="6" applyAlignment="1" pivotButton="0" quotePrefix="0" xfId="0">
      <alignment horizontal="center" vertical="center"/>
    </xf>
    <xf numFmtId="0" fontId="31" fillId="27" borderId="6" applyAlignment="1" pivotButton="0" quotePrefix="0" xfId="0">
      <alignment horizontal="left" vertical="center"/>
    </xf>
    <xf numFmtId="0" fontId="31" fillId="27" borderId="6" applyAlignment="1" pivotButton="0" quotePrefix="0" xfId="0">
      <alignment horizontal="center" vertical="center"/>
    </xf>
    <xf numFmtId="165" fontId="31" fillId="27" borderId="6" applyAlignment="1" pivotButton="0" quotePrefix="0" xfId="0">
      <alignment horizontal="center" vertical="center"/>
    </xf>
    <xf numFmtId="168" fontId="31" fillId="27" borderId="6" applyAlignment="1" pivotButton="0" quotePrefix="0" xfId="0">
      <alignment horizontal="center" vertical="center"/>
    </xf>
    <xf numFmtId="0" fontId="29" fillId="2" borderId="6" applyAlignment="1" pivotButton="0" quotePrefix="0" xfId="0">
      <alignment horizontal="center" vertical="center"/>
    </xf>
    <xf numFmtId="169" fontId="29" fillId="2" borderId="6" applyAlignment="1" pivotButton="0" quotePrefix="0" xfId="0">
      <alignment horizontal="center" vertical="center"/>
    </xf>
    <xf numFmtId="3" fontId="29" fillId="2" borderId="6" applyAlignment="1" pivotButton="0" quotePrefix="0" xfId="0">
      <alignment horizontal="center" vertical="center"/>
    </xf>
    <xf numFmtId="2" fontId="29" fillId="2" borderId="6" applyAlignment="1" pivotButton="0" quotePrefix="0" xfId="0">
      <alignment horizontal="center" vertical="center"/>
    </xf>
    <xf numFmtId="164" fontId="29" fillId="2" borderId="6" applyAlignment="1" pivotButton="0" quotePrefix="0" xfId="0">
      <alignment horizontal="center" vertical="center"/>
    </xf>
    <xf numFmtId="0" fontId="51" fillId="0" borderId="9" applyAlignment="1" pivotButton="0" quotePrefix="0" xfId="0">
      <alignment horizontal="center" vertical="center"/>
    </xf>
    <xf numFmtId="0" fontId="51" fillId="0" borderId="10" applyAlignment="1" pivotButton="0" quotePrefix="0" xfId="0">
      <alignment horizontal="center" vertical="center"/>
    </xf>
    <xf numFmtId="0" fontId="16" fillId="9" borderId="1" applyAlignment="1" pivotButton="0" quotePrefix="0" xfId="0">
      <alignment horizontal="right" vertical="center"/>
    </xf>
    <xf numFmtId="0" fontId="17" fillId="9" borderId="1" applyAlignment="1" pivotButton="0" quotePrefix="0" xfId="0">
      <alignment horizontal="left" vertical="center" wrapText="1"/>
    </xf>
    <xf numFmtId="0" fontId="18" fillId="0" borderId="0" pivotButton="0" quotePrefix="0" xfId="0"/>
    <xf numFmtId="0" fontId="3" fillId="15" borderId="0" applyAlignment="1" pivotButton="0" quotePrefix="0" xfId="0">
      <alignment horizontal="center" vertical="center" wrapText="1"/>
    </xf>
    <xf numFmtId="0" fontId="2" fillId="15" borderId="1" applyAlignment="1" pivotButton="0" quotePrefix="0" xfId="0">
      <alignment horizontal="center" vertical="center" wrapText="1"/>
    </xf>
    <xf numFmtId="0" fontId="23" fillId="2" borderId="0" applyAlignment="1" pivotButton="0" quotePrefix="0" xfId="0">
      <alignment horizontal="center" vertical="center" wrapText="1"/>
    </xf>
    <xf numFmtId="0" fontId="24" fillId="3" borderId="0" applyAlignment="1" pivotButton="0" quotePrefix="0" xfId="0">
      <alignment horizontal="center" vertical="center" wrapText="1"/>
    </xf>
    <xf numFmtId="0" fontId="27" fillId="0" borderId="0" applyAlignment="1" pivotButton="0" quotePrefix="0" xfId="0">
      <alignment horizontal="center" vertical="center"/>
    </xf>
    <xf numFmtId="0" fontId="28" fillId="2" borderId="0" applyAlignment="1" pivotButton="0" quotePrefix="0" xfId="0">
      <alignment horizontal="center" vertical="center" wrapText="1"/>
    </xf>
    <xf numFmtId="0" fontId="29" fillId="2" borderId="7" applyAlignment="1" pivotButton="0" quotePrefix="0" xfId="0">
      <alignment horizontal="center" vertical="center" wrapText="1"/>
    </xf>
    <xf numFmtId="0" fontId="29" fillId="2" borderId="6" applyAlignment="1" pivotButton="0" quotePrefix="0" xfId="0">
      <alignment horizontal="center" vertical="center" wrapText="1"/>
    </xf>
    <xf numFmtId="0" fontId="32" fillId="21" borderId="6" applyAlignment="1" pivotButton="0" quotePrefix="0" xfId="0">
      <alignment horizontal="center" vertical="center"/>
    </xf>
    <xf numFmtId="0" fontId="28" fillId="2" borderId="0" applyAlignment="1" pivotButton="0" quotePrefix="0" xfId="0">
      <alignment horizontal="center" vertical="center"/>
    </xf>
    <xf numFmtId="0" fontId="30" fillId="2" borderId="6" applyAlignment="1" pivotButton="0" quotePrefix="0" xfId="0">
      <alignment horizontal="center" vertical="center" wrapText="1"/>
    </xf>
    <xf numFmtId="0" fontId="30" fillId="22" borderId="6" applyAlignment="1" pivotButton="0" quotePrefix="0" xfId="0">
      <alignment horizontal="center" vertical="center" wrapText="1"/>
    </xf>
    <xf numFmtId="0" fontId="30" fillId="4" borderId="6" applyAlignment="1" pivotButton="0" quotePrefix="0" xfId="0">
      <alignment horizontal="center" vertical="center" wrapText="1"/>
    </xf>
    <xf numFmtId="0" fontId="30" fillId="17" borderId="6" applyAlignment="1" pivotButton="0" quotePrefix="0" xfId="0">
      <alignment horizontal="center" vertical="center" wrapText="1"/>
    </xf>
    <xf numFmtId="0" fontId="29" fillId="2" borderId="6" applyAlignment="1" pivotButton="0" quotePrefix="0" xfId="0">
      <alignment horizontal="center" vertical="center"/>
    </xf>
    <xf numFmtId="0" fontId="41" fillId="0" borderId="0" applyAlignment="1" pivotButton="0" quotePrefix="0" xfId="0">
      <alignment horizontal="right" vertical="center"/>
    </xf>
    <xf numFmtId="170" fontId="28" fillId="22" borderId="8" applyAlignment="1" pivotButton="0" quotePrefix="0" xfId="0">
      <alignment horizontal="center" vertical="center"/>
    </xf>
    <xf numFmtId="171" fontId="28" fillId="4" borderId="8" applyAlignment="1" pivotButton="0" quotePrefix="0" xfId="0">
      <alignment horizontal="center" vertical="center"/>
    </xf>
    <xf numFmtId="0" fontId="29" fillId="17" borderId="8" applyAlignment="1" pivotButton="0" quotePrefix="0" xfId="0">
      <alignment horizontal="center" vertical="center"/>
    </xf>
    <xf numFmtId="0" fontId="30" fillId="22" borderId="8" applyAlignment="1" pivotButton="0" quotePrefix="0" xfId="0">
      <alignment horizontal="center" vertical="center"/>
    </xf>
    <xf numFmtId="0" fontId="30" fillId="4" borderId="8" applyAlignment="1" pivotButton="0" quotePrefix="0" xfId="0">
      <alignment horizontal="center" vertical="center"/>
    </xf>
    <xf numFmtId="0" fontId="30" fillId="17" borderId="8" applyAlignment="1" pivotButton="0" quotePrefix="0" xfId="0">
      <alignment horizontal="center" vertical="center"/>
    </xf>
    <xf numFmtId="172" fontId="42" fillId="28" borderId="8" applyAlignment="1" pivotButton="0" quotePrefix="0" xfId="0">
      <alignment horizontal="center" vertical="center"/>
    </xf>
    <xf numFmtId="173" fontId="43" fillId="28" borderId="8" applyAlignment="1" pivotButton="0" quotePrefix="0" xfId="0">
      <alignment horizontal="center" vertical="center"/>
    </xf>
    <xf numFmtId="174" fontId="44" fillId="28" borderId="8" applyAlignment="1" pivotButton="0" quotePrefix="0" xfId="0">
      <alignment horizontal="center" vertical="center"/>
    </xf>
    <xf numFmtId="175" fontId="45" fillId="28" borderId="8" applyAlignment="1" pivotButton="0" quotePrefix="0" xfId="0">
      <alignment horizontal="center" vertical="center"/>
    </xf>
    <xf numFmtId="176" fontId="40" fillId="28" borderId="8" applyAlignment="1" pivotButton="0" quotePrefix="0" xfId="0">
      <alignment horizontal="center" vertical="center"/>
    </xf>
    <xf numFmtId="0" fontId="40" fillId="28" borderId="8" applyAlignment="1" pivotButton="0" quotePrefix="0" xfId="0">
      <alignment horizontal="center" vertical="center"/>
    </xf>
    <xf numFmtId="177" fontId="46" fillId="28" borderId="8" applyAlignment="1" pivotButton="0" quotePrefix="0" xfId="0">
      <alignment horizontal="center" vertical="center"/>
    </xf>
    <xf numFmtId="0" fontId="30" fillId="3" borderId="8" applyAlignment="1" pivotButton="0" quotePrefix="0" xfId="0">
      <alignment horizontal="center" vertical="center"/>
    </xf>
    <xf numFmtId="0" fontId="47" fillId="28" borderId="8" applyAlignment="1" pivotButton="0" quotePrefix="0" xfId="0">
      <alignment horizontal="center" vertical="center"/>
    </xf>
    <xf numFmtId="0" fontId="48" fillId="28" borderId="8" applyAlignment="1" pivotButton="0" quotePrefix="0" xfId="0">
      <alignment horizontal="center" vertical="center"/>
    </xf>
    <xf numFmtId="0" fontId="49" fillId="28" borderId="8" applyAlignment="1" pivotButton="0" quotePrefix="0" xfId="0">
      <alignment horizontal="center" vertical="center"/>
    </xf>
    <xf numFmtId="0" fontId="50" fillId="28" borderId="8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5" pivotButton="0" quotePrefix="0" xfId="0"/>
    <xf numFmtId="0" fontId="0" fillId="0" borderId="17" pivotButton="0" quotePrefix="0" xfId="0"/>
    <xf numFmtId="0" fontId="0" fillId="0" borderId="18" pivotButton="0" quotePrefix="0" xfId="0"/>
  </cellXfs>
  <cellStyles count="1">
    <cellStyle name="Normální" xfId="0" builtinId="0"/>
  </cellStyles>
  <dxfs count="19">
    <dxf>
      <fill>
        <patternFill>
          <bgColor rgb="FFFFCDD2"/>
        </patternFill>
      </fill>
    </dxf>
    <dxf>
      <fill>
        <patternFill>
          <bgColor rgb="FFFFE0B2"/>
        </patternFill>
      </fill>
    </dxf>
    <dxf>
      <fill>
        <patternFill>
          <bgColor rgb="FFC8E6C9"/>
        </patternFill>
      </fill>
    </dxf>
    <dxf>
      <fill>
        <patternFill>
          <bgColor rgb="FFBBDEFB"/>
        </patternFill>
      </fill>
    </dxf>
    <dxf>
      <fill>
        <patternFill>
          <bgColor rgb="FFB91C1C"/>
        </patternFill>
      </fill>
    </dxf>
    <dxf>
      <fill>
        <patternFill>
          <bgColor rgb="FFFADBD8"/>
        </patternFill>
      </fill>
    </dxf>
    <dxf>
      <fill>
        <patternFill>
          <bgColor rgb="FFD5F5E3"/>
        </patternFill>
      </fill>
    </dxf>
    <dxf>
      <fill>
        <patternFill>
          <bgColor rgb="FFFADBD8"/>
        </patternFill>
      </fill>
    </dxf>
    <dxf>
      <fill>
        <patternFill>
          <bgColor rgb="FFD5F5E3"/>
        </patternFill>
      </fill>
    </dxf>
    <dxf>
      <fill>
        <patternFill>
          <bgColor rgb="FFFADBD8"/>
        </patternFill>
      </fill>
    </dxf>
    <dxf>
      <fill>
        <patternFill>
          <bgColor rgb="FFFEF9E7"/>
        </patternFill>
      </fill>
    </dxf>
    <dxf>
      <fill>
        <patternFill>
          <bgColor rgb="FFD5F5E3"/>
        </patternFill>
      </fill>
    </dxf>
    <dxf>
      <font>
        <b val="1"/>
        <color rgb="FFFF0000"/>
      </font>
      <fill>
        <patternFill>
          <bgColor rgb="FFFADBD8"/>
        </patternFill>
      </fill>
    </dxf>
    <dxf>
      <fill>
        <patternFill>
          <bgColor rgb="FFD5F5E3"/>
        </patternFill>
      </fill>
    </dxf>
    <dxf>
      <fill>
        <patternFill>
          <bgColor rgb="FFFADBD8"/>
        </patternFill>
      </fill>
    </dxf>
    <dxf>
      <fill>
        <patternFill>
          <bgColor rgb="FFD5F5E3"/>
        </patternFill>
      </fill>
    </dxf>
    <dxf>
      <fill>
        <patternFill>
          <bgColor rgb="FFFADBD8"/>
        </patternFill>
      </fill>
    </dxf>
    <dxf>
      <fill>
        <patternFill>
          <bgColor rgb="FFD5F5E3"/>
        </patternFill>
      </fill>
    </dxf>
    <dxf>
      <fill>
        <patternFill>
          <bgColor rgb="FFFADB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F2F2F2"/>
      <rgbColor rgb="FF0000FF"/>
      <rgbColor rgb="FFFFFF00"/>
      <rgbColor rgb="FFFFF4E6"/>
      <rgbColor rgb="FFECF0F1"/>
      <rgbColor rgb="FF800000"/>
      <rgbColor rgb="FF008000"/>
      <rgbColor rgb="FF000080"/>
      <rgbColor rgb="FFB87333"/>
      <rgbColor rgb="FFFEF9E7"/>
      <rgbColor rgb="FF2E86AB"/>
      <rgbColor rgb="FFBDBDBD"/>
      <rgbColor rgb="FF878787"/>
      <rgbColor rgb="FF7F8C8D"/>
      <rgbColor rgb="FF8E44AD"/>
      <rgbColor rgb="FFFFF9C4"/>
      <rgbColor rgb="FFEBF5FB"/>
      <rgbColor rgb="FF660066"/>
      <rgbColor rgb="FFE74C3C"/>
      <rgbColor rgb="FFF4ECF7"/>
      <rgbColor rgb="FFBBDEFB"/>
      <rgbColor rgb="FF000080"/>
      <rgbColor rgb="FFF9F9F9"/>
      <rgbColor rgb="FFFDEBD0"/>
      <rgbColor rgb="FFEEEEEE"/>
      <rgbColor rgb="FFF8FAFC"/>
      <rgbColor rgb="FF800000"/>
      <rgbColor rgb="FF2E7D32"/>
      <rgbColor rgb="FF0000FF"/>
      <rgbColor rgb="FF81C784"/>
      <rgbColor rgb="FFD5E8F0"/>
      <rgbColor rgb="FFD5F5E3"/>
      <rgbColor rgb="FFFFE4B5"/>
      <rgbColor rgb="FFBDC3C7"/>
      <rgbColor rgb="FFFFCDD2"/>
      <rgbColor rgb="FFD9D9D9"/>
      <rgbColor rgb="FFFFE0B2"/>
      <rgbColor rgb="FF4F81BD"/>
      <rgbColor rgb="FF1ABC9C"/>
      <rgbColor rgb="FF9BBB59"/>
      <rgbColor rgb="FFFADBD8"/>
      <rgbColor rgb="FFC8E6C9"/>
      <rgbColor rgb="FFE67E22"/>
      <rgbColor rgb="FF8064A2"/>
      <rgbColor rgb="FF95A5A6"/>
      <rgbColor rgb="FF1B2A4A"/>
      <rgbColor rgb="FF27AE60"/>
      <rgbColor rgb="FF003300"/>
      <rgbColor rgb="FF424242"/>
      <rgbColor rgb="FFB91C1C"/>
      <rgbColor rgb="FFC0504D"/>
      <rgbColor rgb="FF34495E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lang="cs-CZ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cs-CZ" sz="1800" b="1" strike="noStrike" spc="-1">
                <a:solidFill>
                  <a:srgbClr val="000000"/>
                </a:solidFill>
                <a:latin typeface="Calibri"/>
              </a:rPr>
              <a:t>Porovnání cen dodavatelů (EUR/m²)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strRef>
              <f>'Cenové porovnání'!$H$5</f>
              <strCache>
                <ptCount val="1"/>
                <pt idx="0">
                  <v>SGGP</v>
                </pt>
              </strCache>
            </strRef>
          </tx>
          <spPr>
            <a:solidFill xmlns:a="http://schemas.openxmlformats.org/drawingml/2006/main">
              <a:srgbClr val="4F81B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'Cenové porovnání'!$B$6:$B$27</f>
              <strCache>
                <ptCount val="22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</strCache>
            </strRef>
          </cat>
          <val>
            <numRef>
              <f>'Cenové porovnání'!$H$6:$H$27</f>
              <numCache>
                <formatCode>0.00</formatCode>
                <ptCount val="22"/>
                <pt idx="0">
                  <v>4.74</v>
                </pt>
                <pt idx="1">
                  <v>5.93</v>
                </pt>
                <pt idx="2">
                  <v>7.11</v>
                </pt>
                <pt idx="3">
                  <v>10.23</v>
                </pt>
                <pt idx="4">
                  <v>12.81</v>
                </pt>
                <pt idx="5">
                  <v>5.94</v>
                </pt>
                <pt idx="6">
                  <v>8.359999999999999</v>
                </pt>
                <pt idx="7">
                  <v>11.48</v>
                </pt>
                <pt idx="8">
                  <v>14.1</v>
                </pt>
                <pt idx="9">
                  <v>10.9</v>
                </pt>
                <pt idx="10">
                  <v>13.4</v>
                </pt>
                <pt idx="11">
                  <v>15.6</v>
                </pt>
                <pt idx="12">
                  <v>13</v>
                </pt>
                <pt idx="13">
                  <v>15.2</v>
                </pt>
                <pt idx="14">
                  <v>15.4</v>
                </pt>
                <pt idx="15">
                  <v>17.2</v>
                </pt>
                <pt idx="16">
                  <v>21</v>
                </pt>
                <pt idx="17">
                  <v>16</v>
                </pt>
                <pt idx="18">
                  <v>18</v>
                </pt>
                <pt idx="19">
                  <v>20</v>
                </pt>
                <pt idx="20">
                  <v>23.4</v>
                </pt>
                <pt idx="21">
                  <v>20</v>
                </pt>
              </numCache>
            </numRef>
          </val>
        </ser>
        <ser>
          <idx val="1"/>
          <order val="1"/>
          <tx>
            <strRef>
              <f>'Cenové porovnání'!$I$5</f>
              <strCache>
                <ptCount val="1"/>
                <pt idx="0">
                  <v>Guardian</v>
                </pt>
              </strCache>
            </strRef>
          </tx>
          <spPr>
            <a:solidFill xmlns:a="http://schemas.openxmlformats.org/drawingml/2006/main">
              <a:srgbClr val="C0504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'Cenové porovnání'!$B$6:$B$27</f>
              <strCache>
                <ptCount val="22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</strCache>
            </strRef>
          </cat>
          <val>
            <numRef>
              <f>'Cenové porovnání'!$I$6:$I$27</f>
              <numCache>
                <formatCode>0.00</formatCode>
                <ptCount val="22"/>
                <pt idx="0">
                  <v>5.95</v>
                </pt>
                <pt idx="1">
                  <v>7.54</v>
                </pt>
                <pt idx="2">
                  <v>8.91</v>
                </pt>
                <pt idx="3">
                  <v>12.17</v>
                </pt>
                <pt idx="4">
                  <v>15.44</v>
                </pt>
                <pt idx="5">
                  <v>6.6</v>
                </pt>
                <pt idx="6">
                  <v>9.26</v>
                </pt>
                <pt idx="7">
                  <v>12.45</v>
                </pt>
                <pt idx="8">
                  <v>0</v>
                </pt>
                <pt idx="9">
                  <v>11.21</v>
                </pt>
                <pt idx="10">
                  <v>13.19</v>
                </pt>
                <pt idx="11">
                  <v>15.91</v>
                </pt>
                <pt idx="12">
                  <v>13.28</v>
                </pt>
                <pt idx="13">
                  <v>15.91</v>
                </pt>
                <pt idx="14">
                  <v>15.26</v>
                </pt>
                <pt idx="15">
                  <v>18</v>
                </pt>
                <pt idx="16">
                  <v>21.61</v>
                </pt>
                <pt idx="17">
                  <v>15.53</v>
                </pt>
                <pt idx="18">
                  <v>17.51</v>
                </pt>
                <pt idx="19">
                  <v>20.09</v>
                </pt>
                <pt idx="20">
                  <v>23.85</v>
                </pt>
                <pt idx="21">
                  <v>19.76</v>
                </pt>
              </numCache>
            </numRef>
          </val>
        </ser>
        <ser>
          <idx val="2"/>
          <order val="2"/>
          <tx>
            <strRef>
              <f>'Cenové porovnání'!$J$5</f>
              <strCache>
                <ptCount val="1"/>
                <pt idx="0">
                  <v>Euroglas</v>
                </pt>
              </strCache>
            </strRef>
          </tx>
          <spPr>
            <a:solidFill xmlns:a="http://schemas.openxmlformats.org/drawingml/2006/main">
              <a:srgbClr val="9BBB59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'Cenové porovnání'!$B$6:$B$27</f>
              <strCache>
                <ptCount val="22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</strCache>
            </strRef>
          </cat>
          <val>
            <numRef>
              <f>'Cenové porovnání'!$J$6:$J$27</f>
              <numCache>
                <formatCode>0.00</formatCode>
                <ptCount val="22"/>
                <pt idx="0">
                  <v>4.65</v>
                </pt>
                <pt idx="1">
                  <v>5.81</v>
                </pt>
                <pt idx="2">
                  <v>6.98</v>
                </pt>
                <pt idx="3">
                  <v>9.529999999999999</v>
                </pt>
                <pt idx="4">
                  <v>12.18</v>
                </pt>
                <pt idx="5">
                  <v>5.9</v>
                </pt>
                <pt idx="6">
                  <v>8.23</v>
                </pt>
                <pt idx="7">
                  <v>10.89</v>
                </pt>
                <pt idx="8">
                  <v>13.66</v>
                </pt>
                <pt idx="9">
                  <v>11</v>
                </pt>
                <pt idx="10">
                  <v>13.33</v>
                </pt>
                <pt idx="11">
                  <v>15.27</v>
                </pt>
                <pt idx="12">
                  <v>12.75</v>
                </pt>
                <pt idx="13">
                  <v>14.69</v>
                </pt>
                <pt idx="14">
                  <v>15.09</v>
                </pt>
                <pt idx="15">
                  <v>17.03</v>
                </pt>
                <pt idx="16">
                  <v>20.83</v>
                </pt>
                <pt idx="17">
                  <v>15.4</v>
                </pt>
                <pt idx="18">
                  <v>17.73</v>
                </pt>
                <pt idx="19">
                  <v>19.67</v>
                </pt>
                <pt idx="20">
                  <v>23.47</v>
                </pt>
                <pt idx="21">
                  <v>20.07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6464065"/>
        <axId val="3776094"/>
      </barChart>
      <catAx>
        <axId val="6464065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cs-CZ"/>
          </a:p>
        </txPr>
        <crossAx val="3776094"/>
        <crosses val="autoZero"/>
        <auto val="1"/>
        <lblAlgn val="ctr"/>
        <lblOffset val="100"/>
        <noMultiLvlLbl val="0"/>
      </catAx>
      <valAx>
        <axId val="377609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lang="cs-CZ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cs-CZ" sz="1000" b="1" strike="noStrike" spc="-1">
                    <a:solidFill>
                      <a:srgbClr val="000000"/>
                    </a:solidFill>
                    <a:latin typeface="Calibri"/>
                  </a:rPr>
                  <a:t>EUR/m²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cs-CZ"/>
          </a:p>
        </txPr>
        <crossAx val="6464065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cs-CZ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lang="cs-CZ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cs-CZ" sz="1800" b="1" strike="noStrike" spc="-1">
                <a:solidFill>
                  <a:srgbClr val="000000"/>
                </a:solidFill>
                <a:latin typeface="Calibri"/>
              </a:rPr>
              <a:t>Plnění ročních limitů (%)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strRef>
              <f>'Dashboard - Plánování'!$Z$5</f>
              <strCache>
                <ptCount val="1"/>
                <pt idx="0">
                  <v>% plnění</v>
                </pt>
              </strCache>
            </strRef>
          </tx>
          <spPr>
            <a:solidFill xmlns:a="http://schemas.openxmlformats.org/drawingml/2006/main">
              <a:srgbClr val="4F81B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'Dashboard - Plánování'!$B$6:$B$28</f>
              <strCache>
                <ptCount val="23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  <pt idx="22">
                  <v xml:space="preserve">Stadip 6.6.2 XN </v>
                </pt>
              </strCache>
            </strRef>
          </cat>
          <val>
            <numRef>
              <f>'Dashboard - Plánování'!$Z$6:$Z$28</f>
              <numCache>
                <formatCode>0.0%</formatCode>
                <ptCount val="23"/>
                <pt idx="0">
                  <v>0.2724110913642531</v>
                </pt>
                <pt idx="1">
                  <v>0.1039980377728722</v>
                </pt>
                <pt idx="2">
                  <v>0.07810916075334792</v>
                </pt>
                <pt idx="3">
                  <v>0.1042794534673885</v>
                </pt>
                <pt idx="4">
                  <v>0.148783000643915</v>
                </pt>
                <pt idx="5">
                  <v>0.1759526571943405</v>
                </pt>
                <pt idx="6">
                  <v>0.131779724722879</v>
                </pt>
                <pt idx="7">
                  <v>0.2772484852150944</v>
                </pt>
                <pt idx="8">
                  <v>0</v>
                </pt>
                <pt idx="9">
                  <v>0</v>
                </pt>
                <pt idx="10">
                  <v>0</v>
                </pt>
                <pt idx="11">
                  <v>0.02388673691104536</v>
                </pt>
                <pt idx="12">
                  <v>0</v>
                </pt>
                <pt idx="13">
                  <v>0</v>
                </pt>
                <pt idx="14">
                  <v>0</v>
                </pt>
                <pt idx="15">
                  <v>0.01408654989985435</v>
                </pt>
                <pt idx="16">
                  <v>0</v>
                </pt>
                <pt idx="17">
                  <v>0.13637341918412</v>
                </pt>
                <pt idx="18">
                  <v>0</v>
                </pt>
                <pt idx="19">
                  <v>0</v>
                </pt>
                <pt idx="20">
                  <v>0</v>
                </pt>
                <pt idx="21">
                  <v>0</v>
                </pt>
                <pt idx="22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1257134"/>
        <axId val="67954417"/>
      </barChart>
      <catAx>
        <axId val="9125713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cs-CZ"/>
          </a:p>
        </txPr>
        <crossAx val="67954417"/>
        <crosses val="autoZero"/>
        <auto val="1"/>
        <lblAlgn val="ctr"/>
        <lblOffset val="100"/>
        <noMultiLvlLbl val="0"/>
      </catAx>
      <valAx>
        <axId val="6795441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lang="cs-CZ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cs-CZ" sz="1000" b="1" strike="noStrike" spc="-1">
                    <a:solidFill>
                      <a:srgbClr val="000000"/>
                    </a:solidFill>
                    <a:latin typeface="Calibri"/>
                  </a:rPr>
                  <a:t>% plnění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cs-CZ"/>
          </a:p>
        </txPr>
        <crossAx val="9125713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cs-CZ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lang="cs-CZ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cs-CZ" sz="1800" b="1" strike="noStrike" spc="-1">
                <a:solidFill>
                  <a:srgbClr val="000000"/>
                </a:solidFill>
                <a:latin typeface="Calibri"/>
              </a:rPr>
              <a:t>Celkové náklady dle dodavatele (EUR)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strRef>
              <f>'Finanční dopad'!$K$9</f>
              <strCache>
                <ptCount val="1"/>
                <pt idx="0">
                  <v>SGGP</v>
                </pt>
              </strCache>
            </strRef>
          </tx>
          <spPr>
            <a:solidFill xmlns:a="http://schemas.openxmlformats.org/drawingml/2006/main">
              <a:srgbClr val="4F81B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'Finanční dopad'!$B$10:$B$31</f>
              <strCache>
                <ptCount val="22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</strCache>
            </strRef>
          </cat>
          <val>
            <numRef>
              <f>'Finanční dopad'!$K$10:$K$31</f>
              <numCache>
                <formatCode>#,##0</formatCode>
                <ptCount val="22"/>
                <pt idx="0">
                  <v>67568.7</v>
                </pt>
                <pt idx="1">
                  <v>2514.32</v>
                </pt>
                <pt idx="2">
                  <v>10409.04</v>
                </pt>
                <pt idx="3">
                  <v>8276.07</v>
                </pt>
                <pt idx="4">
                  <v>5919.7572</v>
                </pt>
                <pt idx="5">
                  <v>60982.2972</v>
                </pt>
                <pt idx="6">
                  <v>16745.08</v>
                </pt>
                <pt idx="7">
                  <v>10607.52</v>
                </pt>
                <pt idx="8">
                  <v>1353.6</v>
                </pt>
                <pt idx="9">
                  <v>0</v>
                </pt>
                <pt idx="10">
                  <v>0</v>
                </pt>
                <pt idx="11">
                  <v>2402.4</v>
                </pt>
                <pt idx="12">
                  <v>0</v>
                </pt>
                <pt idx="13">
                  <v>0</v>
                </pt>
                <pt idx="14">
                  <v>0</v>
                </pt>
                <pt idx="15">
                  <v>1995.2</v>
                </pt>
                <pt idx="16">
                  <v>0</v>
                </pt>
                <pt idx="17">
                  <v>6160</v>
                </pt>
                <pt idx="18">
                  <v>0</v>
                </pt>
                <pt idx="19">
                  <v>0</v>
                </pt>
                <pt idx="20">
                  <v>0</v>
                </pt>
                <pt idx="21">
                  <v>0</v>
                </pt>
              </numCache>
            </numRef>
          </val>
        </ser>
        <ser>
          <idx val="1"/>
          <order val="1"/>
          <tx>
            <strRef>
              <f>'Finanční dopad'!$L$9</f>
              <strCache>
                <ptCount val="1"/>
                <pt idx="0">
                  <v>Guardian</v>
                </pt>
              </strCache>
            </strRef>
          </tx>
          <spPr>
            <a:solidFill xmlns:a="http://schemas.openxmlformats.org/drawingml/2006/main">
              <a:srgbClr val="C0504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'Finanční dopad'!$B$10:$B$31</f>
              <strCache>
                <ptCount val="22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</strCache>
            </strRef>
          </cat>
          <val>
            <numRef>
              <f>'Finanční dopad'!$L$10:$L$31</f>
              <numCache>
                <formatCode>#,##0</formatCode>
                <ptCount val="22"/>
                <pt idx="0">
                  <v>84817.25</v>
                </pt>
                <pt idx="1">
                  <v>3196.96</v>
                </pt>
                <pt idx="2">
                  <v>13044.24</v>
                </pt>
                <pt idx="3">
                  <v>9845.530000000001</v>
                </pt>
                <pt idx="4">
                  <v>7135.132799999999</v>
                </pt>
                <pt idx="5">
                  <v>67758.10799999999</v>
                </pt>
                <pt idx="6">
                  <v>18547.78</v>
                </pt>
                <pt idx="7">
                  <v>11503.8</v>
                </pt>
                <pt idx="8">
                  <v>0</v>
                </pt>
                <pt idx="9">
                  <v>0</v>
                </pt>
                <pt idx="10">
                  <v>0</v>
                </pt>
                <pt idx="11">
                  <v>2450.14</v>
                </pt>
                <pt idx="12">
                  <v>0</v>
                </pt>
                <pt idx="13">
                  <v>0</v>
                </pt>
                <pt idx="14">
                  <v>0</v>
                </pt>
                <pt idx="15">
                  <v>2088</v>
                </pt>
                <pt idx="16">
                  <v>0</v>
                </pt>
                <pt idx="17">
                  <v>5979.05</v>
                </pt>
                <pt idx="18">
                  <v>0</v>
                </pt>
                <pt idx="19">
                  <v>0</v>
                </pt>
                <pt idx="20">
                  <v>0</v>
                </pt>
                <pt idx="21">
                  <formatCode>General</formatCode>
                  <v>0</v>
                </pt>
              </numCache>
            </numRef>
          </val>
        </ser>
        <ser>
          <idx val="2"/>
          <order val="2"/>
          <tx>
            <strRef>
              <f>'Finanční dopad'!$M$9</f>
              <strCache>
                <ptCount val="1"/>
                <pt idx="0">
                  <v>Euroglas orig.</v>
                </pt>
              </strCache>
            </strRef>
          </tx>
          <spPr>
            <a:solidFill xmlns:a="http://schemas.openxmlformats.org/drawingml/2006/main">
              <a:srgbClr val="9BBB59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'Finanční dopad'!$B$10:$B$31</f>
              <strCache>
                <ptCount val="22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</strCache>
            </strRef>
          </cat>
          <val>
            <numRef>
              <f>'Finanční dopad'!$M$10:$M$31</f>
              <numCache>
                <formatCode>#,##0</formatCode>
                <ptCount val="22"/>
                <pt idx="0">
                  <v>66285.75</v>
                </pt>
                <pt idx="1">
                  <v>2463.44</v>
                </pt>
                <pt idx="2">
                  <v>10218.72</v>
                </pt>
                <pt idx="3">
                  <v>7709.77</v>
                </pt>
                <pt idx="4">
                  <v>5628.621599999999</v>
                </pt>
                <pt idx="5">
                  <v>60571.642</v>
                </pt>
                <pt idx="6">
                  <v>16484.69</v>
                </pt>
                <pt idx="7">
                  <v>10062.36</v>
                </pt>
                <pt idx="8">
                  <v>1311.36</v>
                </pt>
                <pt idx="9">
                  <v>0</v>
                </pt>
                <pt idx="10">
                  <v>0</v>
                </pt>
                <pt idx="11">
                  <v>2351.58</v>
                </pt>
                <pt idx="12">
                  <v>0</v>
                </pt>
                <pt idx="13">
                  <v>0</v>
                </pt>
                <pt idx="14">
                  <v>0</v>
                </pt>
                <pt idx="15">
                  <v>1975.48</v>
                </pt>
                <pt idx="16">
                  <v>0</v>
                </pt>
                <pt idx="17">
                  <v>5929</v>
                </pt>
                <pt idx="18">
                  <v>0</v>
                </pt>
                <pt idx="19">
                  <v>0</v>
                </pt>
                <pt idx="20">
                  <v>0</v>
                </pt>
                <pt idx="21">
                  <v>0</v>
                </pt>
              </numCache>
            </numRef>
          </val>
        </ser>
        <ser>
          <idx val="3"/>
          <order val="3"/>
          <tx>
            <strRef>
              <f>'Finanční dopad'!$N$9</f>
              <strCache>
                <ptCount val="1"/>
                <pt idx="0">
                  <v>Euroglas fin.</v>
                </pt>
              </strCache>
            </strRef>
          </tx>
          <spPr>
            <a:solidFill xmlns:a="http://schemas.openxmlformats.org/drawingml/2006/main">
              <a:srgbClr val="8064A2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'Finanční dopad'!$B$10:$B$31</f>
              <strCache>
                <ptCount val="22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</strCache>
            </strRef>
          </cat>
          <val>
            <numRef>
              <f>'Finanční dopad'!$N$10:$N$31</f>
              <numCache>
                <formatCode>#,##0</formatCode>
                <ptCount val="22"/>
                <pt idx="0">
                  <v>66285.75</v>
                </pt>
                <pt idx="1">
                  <v>2463.44</v>
                </pt>
                <pt idx="2">
                  <v>10218.72</v>
                </pt>
                <pt idx="3">
                  <v>7709.77</v>
                </pt>
                <pt idx="4">
                  <v>5628.621599999999</v>
                </pt>
                <pt idx="5">
                  <v>60571.642</v>
                </pt>
                <pt idx="6">
                  <v>16484.69</v>
                </pt>
                <pt idx="7">
                  <v>10062.36</v>
                </pt>
                <pt idx="8">
                  <v>1311.36</v>
                </pt>
                <pt idx="9">
                  <v>0</v>
                </pt>
                <pt idx="10">
                  <v>0</v>
                </pt>
                <pt idx="11">
                  <v>2351.58</v>
                </pt>
                <pt idx="12">
                  <v>0</v>
                </pt>
                <pt idx="13">
                  <v>0</v>
                </pt>
                <pt idx="14">
                  <v>0</v>
                </pt>
                <pt idx="15">
                  <v>1975.48</v>
                </pt>
                <pt idx="16">
                  <v>0</v>
                </pt>
                <pt idx="17">
                  <v>5929</v>
                </pt>
                <pt idx="18">
                  <v>0</v>
                </pt>
                <pt idx="19">
                  <v>0</v>
                </pt>
                <pt idx="20">
                  <v>0</v>
                </pt>
                <pt idx="21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34614159"/>
        <axId val="17914685"/>
      </barChart>
      <catAx>
        <axId val="3461415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cs-CZ"/>
          </a:p>
        </txPr>
        <crossAx val="17914685"/>
        <crosses val="autoZero"/>
        <auto val="1"/>
        <lblAlgn val="ctr"/>
        <lblOffset val="100"/>
        <noMultiLvlLbl val="0"/>
      </catAx>
      <valAx>
        <axId val="1791468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lang="cs-CZ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cs-CZ" sz="1000" b="1" strike="noStrike" spc="-1">
                    <a:solidFill>
                      <a:srgbClr val="000000"/>
                    </a:solidFill>
                    <a:latin typeface="Calibri"/>
                  </a:rPr>
                  <a:t>EUR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cs-CZ"/>
          </a:p>
        </txPr>
        <crossAx val="3461415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cs-CZ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lang="cs-CZ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cs-CZ" sz="1800" b="1" strike="noStrike" spc="-1">
                <a:solidFill>
                  <a:srgbClr val="000000"/>
                </a:solidFill>
                <a:latin typeface="Calibri"/>
              </a:rPr>
              <a:t>Porovnání ročních nákladů: SGGP vs Euroglas (plná sleva)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strRef>
              <f>'Celkový přehled'!$I$4</f>
              <strCache>
                <ptCount val="1"/>
                <pt idx="0">
                  <v>Náklady SGGP</v>
                </pt>
              </strCache>
            </strRef>
          </tx>
          <spPr>
            <a:solidFill xmlns:a="http://schemas.openxmlformats.org/drawingml/2006/main">
              <a:srgbClr val="4F81B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'Celkový přehled'!$B$5:$B$26</f>
              <strCache>
                <ptCount val="22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</strCache>
            </strRef>
          </cat>
          <val>
            <numRef>
              <f>'Celkový přehled'!$I$5:$I$26</f>
              <numCache>
                <formatCode>#,##0</formatCode>
                <ptCount val="22"/>
                <pt idx="0">
                  <v>248039.46</v>
                </pt>
                <pt idx="1">
                  <v>24176.61</v>
                </pt>
                <pt idx="2">
                  <v>133262.73</v>
                </pt>
                <pt idx="3">
                  <v>79364.34</v>
                </pt>
                <pt idx="4">
                  <v>39787.86</v>
                </pt>
                <pt idx="5">
                  <v>346583.553624</v>
                </pt>
                <pt idx="6">
                  <v>127068.712848</v>
                </pt>
                <pt idx="7">
                  <v>38259.974592</v>
                </pt>
                <pt idx="8">
                  <v>0</v>
                </pt>
                <pt idx="9">
                  <v>22836.62052</v>
                </pt>
                <pt idx="10">
                  <v>14199.78168</v>
                </pt>
                <pt idx="11">
                  <v>100574.64144</v>
                </pt>
                <pt idx="12">
                  <v>4732.182</v>
                </pt>
                <pt idx="13">
                  <v>13648.09824</v>
                </pt>
                <pt idx="14">
                  <v>13827.67848</v>
                </pt>
                <pt idx="15">
                  <v>141638.65632</v>
                </pt>
                <pt idx="16">
                  <v>31766.2884</v>
                </pt>
                <pt idx="17">
                  <v>45170.0928</v>
                </pt>
                <pt idx="18">
                  <v>25917.7968</v>
                </pt>
                <pt idx="19">
                  <v>108718.848</v>
                </pt>
                <pt idx="20">
                  <v>12303.6732</v>
                </pt>
                <pt idx="21">
                  <v>17149.104</v>
                </pt>
              </numCache>
            </numRef>
          </val>
        </ser>
        <ser>
          <idx val="1"/>
          <order val="1"/>
          <tx>
            <strRef>
              <f>'Celkový přehled'!$J$4</f>
              <strCache>
                <ptCount val="1"/>
                <pt idx="0">
                  <v>Náklady Euroglas plná sleva</v>
                </pt>
              </strCache>
            </strRef>
          </tx>
          <spPr>
            <a:solidFill xmlns:a="http://schemas.openxmlformats.org/drawingml/2006/main">
              <a:srgbClr val="C0504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'Celkový přehled'!$B$5:$B$26</f>
              <strCache>
                <ptCount val="22"/>
                <pt idx="0">
                  <v>PLC 4mm</v>
                </pt>
                <pt idx="1">
                  <v>PLC 5mm</v>
                </pt>
                <pt idx="2">
                  <v>PLC 6mm</v>
                </pt>
                <pt idx="3">
                  <v>PLC 8mm</v>
                </pt>
                <pt idx="4">
                  <v>PLC 10mm</v>
                </pt>
                <pt idx="5">
                  <v>PLNT XN 4mm</v>
                </pt>
                <pt idx="6">
                  <v>PLNT XN 6mm</v>
                </pt>
                <pt idx="7">
                  <v xml:space="preserve">PLNT XN 8mm </v>
                </pt>
                <pt idx="8">
                  <v>PLNT XN 10mm</v>
                </pt>
                <pt idx="9">
                  <v>Stadip 3.3.1</v>
                </pt>
                <pt idx="10">
                  <v>Stadip 3.3.2</v>
                </pt>
                <pt idx="11">
                  <v xml:space="preserve">Stadip 3.3.2 XN </v>
                </pt>
                <pt idx="12">
                  <v xml:space="preserve">Stadip 4.4.1 </v>
                </pt>
                <pt idx="13">
                  <v xml:space="preserve">Stadip 4.4.1 XN </v>
                </pt>
                <pt idx="14">
                  <v>Stadip 4.4.2</v>
                </pt>
                <pt idx="15">
                  <v xml:space="preserve">Stadip 4.4.2 XN </v>
                </pt>
                <pt idx="16">
                  <v xml:space="preserve">Stadip 4.4.2 Silence XN </v>
                </pt>
                <pt idx="17">
                  <v xml:space="preserve">Stadip 5.5.1 </v>
                </pt>
                <pt idx="18">
                  <v xml:space="preserve">Stadip 5.5.2 </v>
                </pt>
                <pt idx="19">
                  <v xml:space="preserve">Stadip 5.5.2 XN </v>
                </pt>
                <pt idx="20">
                  <v xml:space="preserve">Stadip 5.5.2 Silence XN </v>
                </pt>
                <pt idx="21">
                  <v xml:space="preserve">Stadip 6.6.2 </v>
                </pt>
              </strCache>
            </strRef>
          </cat>
          <val>
            <numRef>
              <f>'Celkový přehled'!$J$5:$J$26</f>
              <numCache>
                <formatCode>#,##0</formatCode>
                <ptCount val="22"/>
                <pt idx="0">
                  <v>231309.35541</v>
                </pt>
                <pt idx="1">
                  <v>22517.213922</v>
                </pt>
                <pt idx="2">
                  <v>124363.328684</v>
                </pt>
                <pt idx="3">
                  <v>70281.413244</v>
                </pt>
                <pt idx="4">
                  <v>35962.224648</v>
                </pt>
                <pt idx="5">
                  <v>327243.7245525839</v>
                </pt>
                <pt idx="6">
                  <v>118913.1814241784</v>
                </pt>
                <pt idx="7">
                  <v>34500.7454543136</v>
                </pt>
                <pt idx="8">
                  <v>0</v>
                </pt>
                <pt idx="9">
                  <v>21907.65193848</v>
                </pt>
                <pt idx="10">
                  <v>13427.7988924296</v>
                </pt>
                <pt idx="11">
                  <v>93583.8141611688</v>
                </pt>
                <pt idx="12">
                  <v>4411.904282099999</v>
                </pt>
                <pt idx="13">
                  <v>12538.5742977768</v>
                </pt>
                <pt idx="14">
                  <v>12879.9922500648</v>
                </pt>
                <pt idx="15">
                  <v>133310.9456432208</v>
                </pt>
                <pt idx="16">
                  <v>29952.5815750392</v>
                </pt>
                <pt idx="17">
                  <v>41328.489332592</v>
                </pt>
                <pt idx="18">
                  <v>24267.8957735088</v>
                </pt>
                <pt idx="19">
                  <v>101642.8926498048</v>
                </pt>
                <pt idx="20">
                  <v>11730.859394436</v>
                </pt>
                <pt idx="21">
                  <v>16358.9950463184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37043611"/>
        <axId val="67357963"/>
      </barChart>
      <catAx>
        <axId val="3704361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cs-CZ"/>
          </a:p>
        </txPr>
        <crossAx val="67357963"/>
        <crosses val="autoZero"/>
        <auto val="1"/>
        <lblAlgn val="ctr"/>
        <lblOffset val="100"/>
        <noMultiLvlLbl val="0"/>
      </catAx>
      <valAx>
        <axId val="67357963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lang="cs-CZ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cs-CZ" sz="1000" b="1" strike="noStrike" spc="-1">
                    <a:solidFill>
                      <a:srgbClr val="000000"/>
                    </a:solidFill>
                    <a:latin typeface="Calibri"/>
                  </a:rPr>
                  <a:t>EUR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cs-CZ"/>
          </a:p>
        </txPr>
        <crossAx val="3704361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cs-CZ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28</row>
      <rowOff>31680</rowOff>
    </from>
    <to>
      <col>16</col>
      <colOff>264960</colOff>
      <row>56</row>
      <rowOff>94320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30</row>
      <rowOff>144000</rowOff>
    </from>
    <to>
      <col>15</col>
      <colOff>261360</colOff>
      <row>57</row>
      <rowOff>37080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32</row>
      <rowOff>148680</rowOff>
    </from>
    <to>
      <col>14</col>
      <colOff>543600</colOff>
      <row>61</row>
      <rowOff>20520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10584</colOff>
      <row>34</row>
      <rowOff>42196</rowOff>
    </from>
    <to>
      <col>10</col>
      <colOff>237744</colOff>
      <row>60</row>
      <rowOff>167750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FF2E86AB"/>
    <outlinePr summaryBelow="1" summaryRight="1"/>
    <pageSetUpPr/>
  </sheetPr>
  <dimension ref="A1:U28"/>
  <sheetViews>
    <sheetView zoomScale="90" zoomScaleNormal="90" workbookViewId="0">
      <pane xSplit="2" ySplit="5" topLeftCell="C15" activePane="bottomRight" state="frozen"/>
      <selection pane="topRight" activeCell="C1" sqref="C1"/>
      <selection pane="bottomLeft" activeCell="A15" sqref="A15"/>
      <selection pane="bottomRight" activeCell="M3" sqref="M3"/>
    </sheetView>
  </sheetViews>
  <sheetFormatPr baseColWidth="8" defaultColWidth="8.7109375" defaultRowHeight="15"/>
  <cols>
    <col width="12" customWidth="1" style="72" min="1" max="1"/>
    <col width="26" customWidth="1" style="72" min="2" max="2"/>
    <col width="8" customWidth="1" style="72" min="3" max="3"/>
    <col width="10" customWidth="1" style="72" min="4" max="6"/>
    <col width="12" customWidth="1" style="72" min="7" max="7"/>
    <col width="10" customWidth="1" style="72" min="8" max="11"/>
    <col width="9" customWidth="1" style="72" min="12" max="12"/>
    <col width="10" customWidth="1" style="72" min="13" max="13"/>
    <col width="9" customWidth="1" style="72" min="14" max="14"/>
    <col width="10" customWidth="1" style="72" min="15" max="15"/>
    <col width="9" customWidth="1" style="72" min="16" max="16"/>
    <col width="14" customWidth="1" style="72" min="17" max="17"/>
    <col width="12" customWidth="1" style="72" min="18" max="19"/>
    <col width="11" customWidth="1" style="72" min="20" max="21"/>
  </cols>
  <sheetData>
    <row r="1" ht="18" customHeight="1" s="72">
      <c r="A1" s="15" t="inlineStr">
        <is>
          <t>CENOVÉ POROVNÁNÍ DODAVATELŮ – SKLOVINY</t>
        </is>
      </c>
      <c r="B1" s="69" t="n"/>
      <c r="C1" s="69" t="n"/>
      <c r="D1" s="69" t="n"/>
      <c r="E1" s="69" t="n"/>
      <c r="F1" s="69" t="n"/>
      <c r="G1" s="69" t="n"/>
      <c r="H1" s="69" t="n"/>
      <c r="I1" s="69" t="n"/>
      <c r="J1" s="69" t="n"/>
      <c r="K1" s="69" t="n"/>
      <c r="L1" s="69" t="n"/>
      <c r="M1" s="69" t="n"/>
      <c r="N1" s="69" t="n"/>
      <c r="O1" s="69" t="n"/>
      <c r="P1" s="69" t="n"/>
      <c r="Q1" s="69" t="n"/>
      <c r="R1" s="69" t="n"/>
      <c r="S1" s="69" t="n"/>
      <c r="T1" s="69" t="n"/>
      <c r="U1" s="69" t="n"/>
    </row>
    <row r="2" ht="15" customHeight="1" s="72">
      <c r="A2" s="13" t="inlineStr">
        <is>
          <t>Výchozí dodavatel: SupplierA | Alternativy: SupplierB, SupplierC | Ceny v EUR/m²</t>
        </is>
      </c>
      <c r="B2" s="69" t="n"/>
      <c r="C2" s="69" t="n"/>
      <c r="D2" s="69" t="n"/>
      <c r="E2" s="69" t="n"/>
      <c r="F2" s="69" t="n"/>
      <c r="G2" s="69" t="n"/>
      <c r="H2" s="69" t="n"/>
      <c r="I2" s="69" t="n"/>
      <c r="J2" s="69" t="n"/>
      <c r="K2" s="69" t="n"/>
      <c r="L2" s="69" t="n"/>
      <c r="M2" s="69" t="n"/>
      <c r="N2" s="69" t="n"/>
      <c r="O2" s="69" t="n"/>
      <c r="P2" s="69" t="n"/>
      <c r="Q2" s="69" t="n"/>
      <c r="R2" s="69" t="n"/>
      <c r="S2" s="69" t="n"/>
      <c r="T2" s="69" t="n"/>
      <c r="U2" s="69" t="n"/>
    </row>
    <row r="4" ht="15" customHeight="1" s="72">
      <c r="H4" s="12" t="inlineStr">
        <is>
          <t>Jednotkové ceny EUR/m²</t>
        </is>
      </c>
      <c r="K4" s="11" t="inlineStr">
        <is>
          <t>SupplierA vs SupplierB</t>
        </is>
      </c>
      <c r="M4" s="10" t="inlineStr">
        <is>
          <t>SupplierA vs SupplierC</t>
        </is>
      </c>
      <c r="O4" s="9" t="inlineStr">
        <is>
          <t>SupplierB vs SupplierC</t>
        </is>
      </c>
      <c r="Q4" s="8" t="inlineStr">
        <is>
          <t>Logistika &amp; Limity</t>
        </is>
      </c>
    </row>
    <row r="5" ht="51" customHeight="1" s="72">
      <c r="A5" s="16" t="inlineStr">
        <is>
          <t>Karta</t>
        </is>
      </c>
      <c r="B5" s="16" t="inlineStr">
        <is>
          <t>Sklovina</t>
        </is>
      </c>
      <c r="C5" s="16" t="inlineStr">
        <is>
          <t>Typ</t>
        </is>
      </c>
      <c r="D5" s="16" t="inlineStr">
        <is>
          <t>1 tabule m²</t>
        </is>
      </c>
      <c r="E5" s="16" t="inlineStr">
        <is>
          <t>Tabulí/blok</t>
        </is>
      </c>
      <c r="F5" s="16" t="inlineStr">
        <is>
          <t>m²/blok</t>
        </is>
      </c>
      <c r="G5" s="16" t="inlineStr">
        <is>
          <t>Bloků/kamion</t>
        </is>
      </c>
      <c r="H5" s="16" t="inlineStr">
        <is>
          <t>SupplierA</t>
        </is>
      </c>
      <c r="I5" s="16" t="inlineStr">
        <is>
          <t>SupplierB</t>
        </is>
      </c>
      <c r="J5" s="16" t="inlineStr">
        <is>
          <t>SupplierC</t>
        </is>
      </c>
      <c r="K5" s="16" t="inlineStr">
        <is>
          <t>Δ EUR/m²</t>
        </is>
      </c>
      <c r="L5" s="16" t="inlineStr">
        <is>
          <t>Δ %</t>
        </is>
      </c>
      <c r="M5" s="16" t="inlineStr">
        <is>
          <t>Δ EUR/m²</t>
        </is>
      </c>
      <c r="N5" s="16" t="inlineStr">
        <is>
          <t>Δ %</t>
        </is>
      </c>
      <c r="O5" s="16" t="inlineStr">
        <is>
          <t>Δ EUR/m²</t>
        </is>
      </c>
      <c r="P5" s="16" t="inlineStr">
        <is>
          <t>Δ %</t>
        </is>
      </c>
      <c r="Q5" s="16" t="inlineStr">
        <is>
          <t>Roční limit m² (35% z celkového objemu)</t>
        </is>
      </c>
      <c r="R5" s="16" t="inlineStr">
        <is>
          <t>m²/kamion</t>
        </is>
      </c>
      <c r="S5" s="16" t="inlineStr">
        <is>
          <t>Kamionů/rok</t>
        </is>
      </c>
      <c r="T5" s="16" t="inlineStr">
        <is>
          <t>Kam./měsíc</t>
        </is>
      </c>
      <c r="U5" s="16" t="inlineStr">
        <is>
          <t>Kam./týden</t>
        </is>
      </c>
    </row>
    <row r="6" ht="15" customHeight="1" s="72">
      <c r="A6" s="17">
        <f>'Zdrojová data'!A4</f>
        <v/>
      </c>
      <c r="B6" s="18">
        <f>'Zdrojová data'!B4</f>
        <v/>
      </c>
      <c r="C6" s="17">
        <f>'Zdrojová data'!C4</f>
        <v/>
      </c>
      <c r="D6" s="19">
        <f>'Zdrojová data'!D4</f>
        <v/>
      </c>
      <c r="E6" s="17">
        <f>'Zdrojová data'!E4</f>
        <v/>
      </c>
      <c r="F6" s="19">
        <f>'Zdrojová data'!F4</f>
        <v/>
      </c>
      <c r="G6" s="17">
        <f>'Zdrojová data'!G4</f>
        <v/>
      </c>
      <c r="H6" s="20">
        <f>'Zdrojová data'!H4</f>
        <v/>
      </c>
      <c r="I6" s="20">
        <f>'Zdrojová data'!I4</f>
        <v/>
      </c>
      <c r="J6" s="20">
        <f>'Zdrojová data'!J4</f>
        <v/>
      </c>
      <c r="K6" s="20">
        <f>I6-H6</f>
        <v/>
      </c>
      <c r="L6" s="21">
        <f>(I6-H6)/H6</f>
        <v/>
      </c>
      <c r="M6" s="20">
        <f>J6-H6</f>
        <v/>
      </c>
      <c r="N6" s="21">
        <f>(J6-H6)/H6</f>
        <v/>
      </c>
      <c r="O6" s="20">
        <f>J6-I6</f>
        <v/>
      </c>
      <c r="P6" s="21">
        <f>IF(I6=0,0,(J6-I6)/I6)</f>
        <v/>
      </c>
      <c r="Q6" s="22">
        <f>'Zdrojová data'!K4</f>
        <v/>
      </c>
      <c r="R6" s="23">
        <f>F6*G6</f>
        <v/>
      </c>
      <c r="S6" s="24">
        <f>IF(R6=0,0,ROUNDUP(Q6/R6,1))</f>
        <v/>
      </c>
      <c r="T6" s="24">
        <f>S6/12</f>
        <v/>
      </c>
      <c r="U6" s="20">
        <f>S6/52</f>
        <v/>
      </c>
    </row>
    <row r="7" ht="15" customHeight="1" s="72">
      <c r="A7" s="25">
        <f>'Zdrojová data'!A5</f>
        <v/>
      </c>
      <c r="B7" s="26">
        <f>'Zdrojová data'!B5</f>
        <v/>
      </c>
      <c r="C7" s="25">
        <f>'Zdrojová data'!C5</f>
        <v/>
      </c>
      <c r="D7" s="27">
        <f>'Zdrojová data'!D5</f>
        <v/>
      </c>
      <c r="E7" s="25">
        <f>'Zdrojová data'!E5</f>
        <v/>
      </c>
      <c r="F7" s="27">
        <f>'Zdrojová data'!F5</f>
        <v/>
      </c>
      <c r="G7" s="25">
        <f>'Zdrojová data'!G5</f>
        <v/>
      </c>
      <c r="H7" s="28">
        <f>'Zdrojová data'!H5</f>
        <v/>
      </c>
      <c r="I7" s="28">
        <f>'Zdrojová data'!I5</f>
        <v/>
      </c>
      <c r="J7" s="28">
        <f>'Zdrojová data'!J5</f>
        <v/>
      </c>
      <c r="K7" s="28">
        <f>I7-H7</f>
        <v/>
      </c>
      <c r="L7" s="29">
        <f>(I7-H7)/H7</f>
        <v/>
      </c>
      <c r="M7" s="28">
        <f>J7-H7</f>
        <v/>
      </c>
      <c r="N7" s="29">
        <f>(J7-H7)/H7</f>
        <v/>
      </c>
      <c r="O7" s="28">
        <f>J7-I7</f>
        <v/>
      </c>
      <c r="P7" s="29">
        <f>IF(I7=0,0,(J7-I7)/I7)</f>
        <v/>
      </c>
      <c r="Q7" s="30">
        <f>'Zdrojová data'!K5</f>
        <v/>
      </c>
      <c r="R7" s="31">
        <f>F7*G7</f>
        <v/>
      </c>
      <c r="S7" s="32">
        <f>IF(R7=0,0,ROUNDUP(Q7/R7,1))</f>
        <v/>
      </c>
      <c r="T7" s="32">
        <f>S7/12</f>
        <v/>
      </c>
      <c r="U7" s="28">
        <f>S7/52</f>
        <v/>
      </c>
    </row>
    <row r="8" ht="15" customHeight="1" s="72">
      <c r="A8" s="17">
        <f>'Zdrojová data'!A6</f>
        <v/>
      </c>
      <c r="B8" s="18">
        <f>'Zdrojová data'!B6</f>
        <v/>
      </c>
      <c r="C8" s="17">
        <f>'Zdrojová data'!C6</f>
        <v/>
      </c>
      <c r="D8" s="19">
        <f>'Zdrojová data'!D6</f>
        <v/>
      </c>
      <c r="E8" s="17">
        <f>'Zdrojová data'!E6</f>
        <v/>
      </c>
      <c r="F8" s="19">
        <f>'Zdrojová data'!F6</f>
        <v/>
      </c>
      <c r="G8" s="17">
        <f>'Zdrojová data'!G6</f>
        <v/>
      </c>
      <c r="H8" s="20">
        <f>'Zdrojová data'!H6</f>
        <v/>
      </c>
      <c r="I8" s="20">
        <f>'Zdrojová data'!I6</f>
        <v/>
      </c>
      <c r="J8" s="20">
        <f>'Zdrojová data'!J6</f>
        <v/>
      </c>
      <c r="K8" s="20">
        <f>I8-H8</f>
        <v/>
      </c>
      <c r="L8" s="21">
        <f>(I8-H8)/H8</f>
        <v/>
      </c>
      <c r="M8" s="20">
        <f>J8-H8</f>
        <v/>
      </c>
      <c r="N8" s="21">
        <f>(J8-H8)/H8</f>
        <v/>
      </c>
      <c r="O8" s="20">
        <f>J8-I8</f>
        <v/>
      </c>
      <c r="P8" s="21">
        <f>IF(I8=0,0,(J8-I8)/I8)</f>
        <v/>
      </c>
      <c r="Q8" s="22">
        <f>'Zdrojová data'!K6</f>
        <v/>
      </c>
      <c r="R8" s="23">
        <f>F8*G8</f>
        <v/>
      </c>
      <c r="S8" s="24">
        <f>IF(R8=0,0,ROUNDUP(Q8/R8,1))</f>
        <v/>
      </c>
      <c r="T8" s="24">
        <f>S8/12</f>
        <v/>
      </c>
      <c r="U8" s="20">
        <f>S8/52</f>
        <v/>
      </c>
    </row>
    <row r="9" ht="15" customHeight="1" s="72">
      <c r="A9" s="25">
        <f>'Zdrojová data'!A7</f>
        <v/>
      </c>
      <c r="B9" s="26">
        <f>'Zdrojová data'!B7</f>
        <v/>
      </c>
      <c r="C9" s="25">
        <f>'Zdrojová data'!C7</f>
        <v/>
      </c>
      <c r="D9" s="27">
        <f>'Zdrojová data'!D7</f>
        <v/>
      </c>
      <c r="E9" s="25">
        <f>'Zdrojová data'!E7</f>
        <v/>
      </c>
      <c r="F9" s="27">
        <f>'Zdrojová data'!F7</f>
        <v/>
      </c>
      <c r="G9" s="25">
        <f>'Zdrojová data'!G7</f>
        <v/>
      </c>
      <c r="H9" s="28">
        <f>'Zdrojová data'!H7</f>
        <v/>
      </c>
      <c r="I9" s="28">
        <f>'Zdrojová data'!I7</f>
        <v/>
      </c>
      <c r="J9" s="28">
        <f>'Zdrojová data'!J7</f>
        <v/>
      </c>
      <c r="K9" s="28">
        <f>I9-H9</f>
        <v/>
      </c>
      <c r="L9" s="29">
        <f>(I9-H9)/H9</f>
        <v/>
      </c>
      <c r="M9" s="28">
        <f>J9-H9</f>
        <v/>
      </c>
      <c r="N9" s="29">
        <f>(J9-H9)/H9</f>
        <v/>
      </c>
      <c r="O9" s="28">
        <f>J9-I9</f>
        <v/>
      </c>
      <c r="P9" s="29">
        <f>IF(I9=0,0,(J9-I9)/I9)</f>
        <v/>
      </c>
      <c r="Q9" s="30">
        <f>'Zdrojová data'!K7</f>
        <v/>
      </c>
      <c r="R9" s="31">
        <f>F9*G9</f>
        <v/>
      </c>
      <c r="S9" s="32">
        <f>IF(R9=0,0,ROUNDUP(Q9/R9,1))</f>
        <v/>
      </c>
      <c r="T9" s="32">
        <f>S9/12</f>
        <v/>
      </c>
      <c r="U9" s="28">
        <f>S9/52</f>
        <v/>
      </c>
    </row>
    <row r="10" ht="15" customHeight="1" s="72">
      <c r="A10" s="17">
        <f>'Zdrojová data'!A8</f>
        <v/>
      </c>
      <c r="B10" s="18">
        <f>'Zdrojová data'!B8</f>
        <v/>
      </c>
      <c r="C10" s="17">
        <f>'Zdrojová data'!C8</f>
        <v/>
      </c>
      <c r="D10" s="19">
        <f>'Zdrojová data'!D8</f>
        <v/>
      </c>
      <c r="E10" s="17">
        <f>'Zdrojová data'!E8</f>
        <v/>
      </c>
      <c r="F10" s="19">
        <f>'Zdrojová data'!F8</f>
        <v/>
      </c>
      <c r="G10" s="17">
        <f>'Zdrojová data'!G8</f>
        <v/>
      </c>
      <c r="H10" s="20">
        <f>'Zdrojová data'!H8</f>
        <v/>
      </c>
      <c r="I10" s="20">
        <f>'Zdrojová data'!I8</f>
        <v/>
      </c>
      <c r="J10" s="20">
        <f>'Zdrojová data'!J8</f>
        <v/>
      </c>
      <c r="K10" s="20">
        <f>I10-H10</f>
        <v/>
      </c>
      <c r="L10" s="21">
        <f>(I10-H10)/H10</f>
        <v/>
      </c>
      <c r="M10" s="20">
        <f>J10-H10</f>
        <v/>
      </c>
      <c r="N10" s="21">
        <f>(J10-H10)/H10</f>
        <v/>
      </c>
      <c r="O10" s="20">
        <f>J10-I10</f>
        <v/>
      </c>
      <c r="P10" s="21">
        <f>IF(I10=0,0,(J10-I10)/I10)</f>
        <v/>
      </c>
      <c r="Q10" s="22">
        <f>'Zdrojová data'!K8</f>
        <v/>
      </c>
      <c r="R10" s="23">
        <f>F10*G10</f>
        <v/>
      </c>
      <c r="S10" s="24">
        <f>IF(R10=0,0,ROUNDUP(Q10/R10,1))</f>
        <v/>
      </c>
      <c r="T10" s="24">
        <f>S10/12</f>
        <v/>
      </c>
      <c r="U10" s="20">
        <f>S10/52</f>
        <v/>
      </c>
    </row>
    <row r="11" ht="15" customHeight="1" s="72">
      <c r="A11" s="25">
        <f>'Zdrojová data'!A9</f>
        <v/>
      </c>
      <c r="B11" s="26">
        <f>'Zdrojová data'!B9</f>
        <v/>
      </c>
      <c r="C11" s="25">
        <f>'Zdrojová data'!C9</f>
        <v/>
      </c>
      <c r="D11" s="27">
        <f>'Zdrojová data'!D9</f>
        <v/>
      </c>
      <c r="E11" s="25">
        <f>'Zdrojová data'!E9</f>
        <v/>
      </c>
      <c r="F11" s="27">
        <f>'Zdrojová data'!F9</f>
        <v/>
      </c>
      <c r="G11" s="25">
        <f>'Zdrojová data'!G9</f>
        <v/>
      </c>
      <c r="H11" s="28">
        <f>'Zdrojová data'!H9</f>
        <v/>
      </c>
      <c r="I11" s="28">
        <f>'Zdrojová data'!I9</f>
        <v/>
      </c>
      <c r="J11" s="28">
        <f>'Zdrojová data'!J9</f>
        <v/>
      </c>
      <c r="K11" s="28">
        <f>I11-H11</f>
        <v/>
      </c>
      <c r="L11" s="29">
        <f>(I11-H11)/H11</f>
        <v/>
      </c>
      <c r="M11" s="28">
        <f>J11-H11</f>
        <v/>
      </c>
      <c r="N11" s="29">
        <f>(J11-H11)/H11</f>
        <v/>
      </c>
      <c r="O11" s="28">
        <f>J11-I11</f>
        <v/>
      </c>
      <c r="P11" s="29">
        <f>IF(I11=0,0,(J11-I11)/I11)</f>
        <v/>
      </c>
      <c r="Q11" s="30">
        <f>'Zdrojová data'!K9</f>
        <v/>
      </c>
      <c r="R11" s="31">
        <f>F11*G11</f>
        <v/>
      </c>
      <c r="S11" s="32">
        <f>IF(R11=0,0,ROUNDUP(Q11/R11,1))</f>
        <v/>
      </c>
      <c r="T11" s="32">
        <f>S11/12</f>
        <v/>
      </c>
      <c r="U11" s="28">
        <f>S11/52</f>
        <v/>
      </c>
    </row>
    <row r="12" ht="15" customHeight="1" s="72">
      <c r="A12" s="17">
        <f>'Zdrojová data'!A10</f>
        <v/>
      </c>
      <c r="B12" s="18">
        <f>'Zdrojová data'!B10</f>
        <v/>
      </c>
      <c r="C12" s="17">
        <f>'Zdrojová data'!C10</f>
        <v/>
      </c>
      <c r="D12" s="19">
        <f>'Zdrojová data'!D10</f>
        <v/>
      </c>
      <c r="E12" s="17">
        <f>'Zdrojová data'!E10</f>
        <v/>
      </c>
      <c r="F12" s="19">
        <f>'Zdrojová data'!F10</f>
        <v/>
      </c>
      <c r="G12" s="17">
        <f>'Zdrojová data'!G10</f>
        <v/>
      </c>
      <c r="H12" s="20">
        <f>'Zdrojová data'!H10</f>
        <v/>
      </c>
      <c r="I12" s="20">
        <f>'Zdrojová data'!I10</f>
        <v/>
      </c>
      <c r="J12" s="20">
        <f>'Zdrojová data'!J10</f>
        <v/>
      </c>
      <c r="K12" s="20">
        <f>I12-H12</f>
        <v/>
      </c>
      <c r="L12" s="21">
        <f>(I12-H12)/H12</f>
        <v/>
      </c>
      <c r="M12" s="20">
        <f>J12-H12</f>
        <v/>
      </c>
      <c r="N12" s="21">
        <f>(J12-H12)/H12</f>
        <v/>
      </c>
      <c r="O12" s="20">
        <f>J12-I12</f>
        <v/>
      </c>
      <c r="P12" s="21">
        <f>IF(I12=0,0,(J12-I12)/I12)</f>
        <v/>
      </c>
      <c r="Q12" s="22">
        <f>'Zdrojová data'!K10</f>
        <v/>
      </c>
      <c r="R12" s="23">
        <f>F12*G12</f>
        <v/>
      </c>
      <c r="S12" s="24">
        <f>IF(R12=0,0,ROUNDUP(Q12/R12,1))</f>
        <v/>
      </c>
      <c r="T12" s="24">
        <f>S12/12</f>
        <v/>
      </c>
      <c r="U12" s="20">
        <f>S12/52</f>
        <v/>
      </c>
    </row>
    <row r="13" ht="15" customHeight="1" s="72">
      <c r="A13" s="25">
        <f>'Zdrojová data'!A11</f>
        <v/>
      </c>
      <c r="B13" s="26">
        <f>'Zdrojová data'!B11</f>
        <v/>
      </c>
      <c r="C13" s="25">
        <f>'Zdrojová data'!C11</f>
        <v/>
      </c>
      <c r="D13" s="27">
        <f>'Zdrojová data'!D11</f>
        <v/>
      </c>
      <c r="E13" s="25">
        <f>'Zdrojová data'!E11</f>
        <v/>
      </c>
      <c r="F13" s="27">
        <f>'Zdrojová data'!F11</f>
        <v/>
      </c>
      <c r="G13" s="25">
        <f>'Zdrojová data'!G11</f>
        <v/>
      </c>
      <c r="H13" s="28">
        <f>'Zdrojová data'!H11</f>
        <v/>
      </c>
      <c r="I13" s="28">
        <f>'Zdrojová data'!I11</f>
        <v/>
      </c>
      <c r="J13" s="28">
        <f>'Zdrojová data'!J11</f>
        <v/>
      </c>
      <c r="K13" s="28">
        <f>I13-H13</f>
        <v/>
      </c>
      <c r="L13" s="29">
        <f>(I13-H13)/H13</f>
        <v/>
      </c>
      <c r="M13" s="28">
        <f>J13-H13</f>
        <v/>
      </c>
      <c r="N13" s="29">
        <f>(J13-H13)/H13</f>
        <v/>
      </c>
      <c r="O13" s="28">
        <f>J13-I13</f>
        <v/>
      </c>
      <c r="P13" s="29">
        <f>IF(I13=0,0,(J13-I13)/I13)</f>
        <v/>
      </c>
      <c r="Q13" s="30">
        <f>'Zdrojová data'!K11</f>
        <v/>
      </c>
      <c r="R13" s="31">
        <f>F13*G13</f>
        <v/>
      </c>
      <c r="S13" s="32">
        <f>IF(R13=0,0,ROUNDUP(Q13/R13,1))</f>
        <v/>
      </c>
      <c r="T13" s="32">
        <f>S13/12</f>
        <v/>
      </c>
      <c r="U13" s="28">
        <f>S13/52</f>
        <v/>
      </c>
    </row>
    <row r="14" ht="15" customHeight="1" s="72">
      <c r="A14" s="25">
        <f>'Zdrojová data'!A12</f>
        <v/>
      </c>
      <c r="B14" s="26">
        <f>'Zdrojová data'!B12</f>
        <v/>
      </c>
      <c r="C14" s="25">
        <f>'Zdrojová data'!C12</f>
        <v/>
      </c>
      <c r="D14" s="27">
        <f>'Zdrojová data'!D12</f>
        <v/>
      </c>
      <c r="E14" s="25">
        <f>'Zdrojová data'!E12</f>
        <v/>
      </c>
      <c r="F14" s="27">
        <f>'Zdrojová data'!F12</f>
        <v/>
      </c>
      <c r="G14" s="25">
        <f>'Zdrojová data'!G12</f>
        <v/>
      </c>
      <c r="H14" s="28">
        <f>'Zdrojová data'!H12</f>
        <v/>
      </c>
      <c r="I14" s="28" t="inlineStr">
        <is>
          <t>N/A</t>
        </is>
      </c>
      <c r="J14" s="28">
        <f>'Zdrojová data'!J12</f>
        <v/>
      </c>
      <c r="K14" s="28" t="inlineStr">
        <is>
          <t>N/A</t>
        </is>
      </c>
      <c r="L14" s="29" t="inlineStr">
        <is>
          <t>N/A</t>
        </is>
      </c>
      <c r="M14" s="28">
        <f>J14-H14</f>
        <v/>
      </c>
      <c r="N14" s="29">
        <f>(J14-H14)/H14</f>
        <v/>
      </c>
      <c r="O14" s="28" t="inlineStr">
        <is>
          <t>N/A</t>
        </is>
      </c>
      <c r="P14" s="29" t="inlineStr">
        <is>
          <t>N/A</t>
        </is>
      </c>
      <c r="Q14" s="30">
        <f>'Zdrojová data'!K12</f>
        <v/>
      </c>
      <c r="R14" s="31">
        <f>F14*G14</f>
        <v/>
      </c>
      <c r="S14" s="32">
        <f>IF(R14=0,0,ROUNDUP(Q14/R14,1))</f>
        <v/>
      </c>
      <c r="T14" s="32">
        <f>S14/12</f>
        <v/>
      </c>
      <c r="U14" s="28">
        <f>S14/52</f>
        <v/>
      </c>
    </row>
    <row r="15" ht="15" customHeight="1" s="72">
      <c r="A15" s="25">
        <f>'Zdrojová data'!A13</f>
        <v/>
      </c>
      <c r="B15" s="26">
        <f>'Zdrojová data'!B13</f>
        <v/>
      </c>
      <c r="C15" s="25">
        <f>'Zdrojová data'!C13</f>
        <v/>
      </c>
      <c r="D15" s="27">
        <f>'Zdrojová data'!D13</f>
        <v/>
      </c>
      <c r="E15" s="25">
        <f>'Zdrojová data'!E13</f>
        <v/>
      </c>
      <c r="F15" s="27">
        <f>'Zdrojová data'!F13</f>
        <v/>
      </c>
      <c r="G15" s="25">
        <f>'Zdrojová data'!G13</f>
        <v/>
      </c>
      <c r="H15" s="28">
        <f>'Zdrojová data'!H13</f>
        <v/>
      </c>
      <c r="I15" s="28">
        <f>'Zdrojová data'!I13</f>
        <v/>
      </c>
      <c r="J15" s="28">
        <f>'Zdrojová data'!J13</f>
        <v/>
      </c>
      <c r="K15" s="28">
        <f>I15-H15</f>
        <v/>
      </c>
      <c r="L15" s="29">
        <f>(I15-H15)/H15</f>
        <v/>
      </c>
      <c r="M15" s="28">
        <f>J15-H15</f>
        <v/>
      </c>
      <c r="N15" s="29">
        <f>(J15-H15)/H15</f>
        <v/>
      </c>
      <c r="O15" s="28">
        <f>J15-I15</f>
        <v/>
      </c>
      <c r="P15" s="29">
        <f>IF(I15=0,0,(J15-I15)/I15)</f>
        <v/>
      </c>
      <c r="Q15" s="30">
        <f>'Zdrojová data'!K13</f>
        <v/>
      </c>
      <c r="R15" s="31">
        <f>F15*G15</f>
        <v/>
      </c>
      <c r="S15" s="32">
        <f>IF(R15=0,0,ROUNDUP(Q15/R15,1))</f>
        <v/>
      </c>
      <c r="T15" s="32">
        <f>S15/12</f>
        <v/>
      </c>
      <c r="U15" s="28">
        <f>S15/52</f>
        <v/>
      </c>
    </row>
    <row r="16" ht="15" customHeight="1" s="72">
      <c r="A16" s="17">
        <f>'Zdrojová data'!A14</f>
        <v/>
      </c>
      <c r="B16" s="18">
        <f>'Zdrojová data'!B14</f>
        <v/>
      </c>
      <c r="C16" s="17">
        <f>'Zdrojová data'!C14</f>
        <v/>
      </c>
      <c r="D16" s="19">
        <f>'Zdrojová data'!D14</f>
        <v/>
      </c>
      <c r="E16" s="17">
        <f>'Zdrojová data'!E14</f>
        <v/>
      </c>
      <c r="F16" s="19">
        <f>'Zdrojová data'!F14</f>
        <v/>
      </c>
      <c r="G16" s="17">
        <f>'Zdrojová data'!G14</f>
        <v/>
      </c>
      <c r="H16" s="20">
        <f>'Zdrojová data'!H14</f>
        <v/>
      </c>
      <c r="I16" s="20">
        <f>'Zdrojová data'!I14</f>
        <v/>
      </c>
      <c r="J16" s="20">
        <f>'Zdrojová data'!J14</f>
        <v/>
      </c>
      <c r="K16" s="20">
        <f>I16-H16</f>
        <v/>
      </c>
      <c r="L16" s="21">
        <f>(I16-H16)/H16</f>
        <v/>
      </c>
      <c r="M16" s="20">
        <f>J16-H16</f>
        <v/>
      </c>
      <c r="N16" s="21">
        <f>(J16-H16)/H16</f>
        <v/>
      </c>
      <c r="O16" s="20">
        <f>J16-I16</f>
        <v/>
      </c>
      <c r="P16" s="21">
        <f>IF(I16=0,0,(J16-I16)/I16)</f>
        <v/>
      </c>
      <c r="Q16" s="22">
        <f>'Zdrojová data'!K14</f>
        <v/>
      </c>
      <c r="R16" s="23">
        <f>F16*G16</f>
        <v/>
      </c>
      <c r="S16" s="24">
        <f>IF(R16=0,0,ROUNDUP(Q16/R16,1))</f>
        <v/>
      </c>
      <c r="T16" s="24">
        <f>S16/12</f>
        <v/>
      </c>
      <c r="U16" s="20">
        <f>S16/52</f>
        <v/>
      </c>
    </row>
    <row r="17" ht="15" customHeight="1" s="72">
      <c r="A17" s="25">
        <f>'Zdrojová data'!A15</f>
        <v/>
      </c>
      <c r="B17" s="26">
        <f>'Zdrojová data'!B15</f>
        <v/>
      </c>
      <c r="C17" s="25">
        <f>'Zdrojová data'!C15</f>
        <v/>
      </c>
      <c r="D17" s="27">
        <f>'Zdrojová data'!D15</f>
        <v/>
      </c>
      <c r="E17" s="25">
        <f>'Zdrojová data'!E15</f>
        <v/>
      </c>
      <c r="F17" s="27">
        <f>'Zdrojová data'!F15</f>
        <v/>
      </c>
      <c r="G17" s="25">
        <f>'Zdrojová data'!G15</f>
        <v/>
      </c>
      <c r="H17" s="28">
        <f>'Zdrojová data'!H15</f>
        <v/>
      </c>
      <c r="I17" s="28">
        <f>'Zdrojová data'!I15</f>
        <v/>
      </c>
      <c r="J17" s="28">
        <f>'Zdrojová data'!J15</f>
        <v/>
      </c>
      <c r="K17" s="28">
        <f>I17-H17</f>
        <v/>
      </c>
      <c r="L17" s="29">
        <f>(I17-H17)/H17</f>
        <v/>
      </c>
      <c r="M17" s="28">
        <f>J17-H17</f>
        <v/>
      </c>
      <c r="N17" s="29">
        <f>(J17-H17)/H17</f>
        <v/>
      </c>
      <c r="O17" s="28">
        <f>J17-I17</f>
        <v/>
      </c>
      <c r="P17" s="29">
        <f>IF(I17=0,0,(J17-I17)/I17)</f>
        <v/>
      </c>
      <c r="Q17" s="30">
        <f>'Zdrojová data'!K15</f>
        <v/>
      </c>
      <c r="R17" s="31">
        <f>F17*G17</f>
        <v/>
      </c>
      <c r="S17" s="32">
        <f>IF(R17=0,0,ROUNDUP(Q17/R17,1))</f>
        <v/>
      </c>
      <c r="T17" s="32">
        <f>S17/12</f>
        <v/>
      </c>
      <c r="U17" s="28">
        <f>S17/52</f>
        <v/>
      </c>
    </row>
    <row r="18" ht="15" customHeight="1" s="72">
      <c r="A18" s="17">
        <f>'Zdrojová data'!A16</f>
        <v/>
      </c>
      <c r="B18" s="18">
        <f>'Zdrojová data'!B16</f>
        <v/>
      </c>
      <c r="C18" s="17">
        <f>'Zdrojová data'!C16</f>
        <v/>
      </c>
      <c r="D18" s="19">
        <f>'Zdrojová data'!D16</f>
        <v/>
      </c>
      <c r="E18" s="17">
        <f>'Zdrojová data'!E16</f>
        <v/>
      </c>
      <c r="F18" s="19">
        <f>'Zdrojová data'!F16</f>
        <v/>
      </c>
      <c r="G18" s="17">
        <f>'Zdrojová data'!G16</f>
        <v/>
      </c>
      <c r="H18" s="20">
        <f>'Zdrojová data'!H16</f>
        <v/>
      </c>
      <c r="I18" s="20">
        <f>'Zdrojová data'!I16</f>
        <v/>
      </c>
      <c r="J18" s="20">
        <f>'Zdrojová data'!J16</f>
        <v/>
      </c>
      <c r="K18" s="20">
        <f>I18-H18</f>
        <v/>
      </c>
      <c r="L18" s="21">
        <f>(I18-H18)/H18</f>
        <v/>
      </c>
      <c r="M18" s="20">
        <f>J18-H18</f>
        <v/>
      </c>
      <c r="N18" s="21">
        <f>(J18-H18)/H18</f>
        <v/>
      </c>
      <c r="O18" s="20">
        <f>J18-I18</f>
        <v/>
      </c>
      <c r="P18" s="21">
        <f>IF(I18=0,0,(J18-I18)/I18)</f>
        <v/>
      </c>
      <c r="Q18" s="22">
        <f>'Zdrojová data'!K16</f>
        <v/>
      </c>
      <c r="R18" s="23">
        <f>F18*G18</f>
        <v/>
      </c>
      <c r="S18" s="24">
        <f>IF(R18=0,0,ROUNDUP(Q18/R18,1))</f>
        <v/>
      </c>
      <c r="T18" s="24">
        <f>S18/12</f>
        <v/>
      </c>
      <c r="U18" s="20">
        <f>S18/52</f>
        <v/>
      </c>
    </row>
    <row r="19" ht="15" customHeight="1" s="72">
      <c r="A19" s="25">
        <f>'Zdrojová data'!A17</f>
        <v/>
      </c>
      <c r="B19" s="26">
        <f>'Zdrojová data'!B17</f>
        <v/>
      </c>
      <c r="C19" s="25">
        <f>'Zdrojová data'!C17</f>
        <v/>
      </c>
      <c r="D19" s="27">
        <f>'Zdrojová data'!D17</f>
        <v/>
      </c>
      <c r="E19" s="25">
        <f>'Zdrojová data'!E17</f>
        <v/>
      </c>
      <c r="F19" s="27">
        <f>'Zdrojová data'!F17</f>
        <v/>
      </c>
      <c r="G19" s="25">
        <f>'Zdrojová data'!G17</f>
        <v/>
      </c>
      <c r="H19" s="28">
        <f>'Zdrojová data'!H17</f>
        <v/>
      </c>
      <c r="I19" s="28">
        <f>'Zdrojová data'!I17</f>
        <v/>
      </c>
      <c r="J19" s="28">
        <f>'Zdrojová data'!J17</f>
        <v/>
      </c>
      <c r="K19" s="28">
        <f>I19-H19</f>
        <v/>
      </c>
      <c r="L19" s="29">
        <f>(I19-H19)/H19</f>
        <v/>
      </c>
      <c r="M19" s="28">
        <f>J19-H19</f>
        <v/>
      </c>
      <c r="N19" s="29">
        <f>(J19-H19)/H19</f>
        <v/>
      </c>
      <c r="O19" s="28">
        <f>J19-I19</f>
        <v/>
      </c>
      <c r="P19" s="29">
        <f>IF(I19=0,0,(J19-I19)/I19)</f>
        <v/>
      </c>
      <c r="Q19" s="30">
        <f>'Zdrojová data'!K17</f>
        <v/>
      </c>
      <c r="R19" s="31">
        <f>F19*G19</f>
        <v/>
      </c>
      <c r="S19" s="32">
        <f>IF(R19=0,0,ROUNDUP(Q19/R19,1))</f>
        <v/>
      </c>
      <c r="T19" s="32">
        <f>S19/12</f>
        <v/>
      </c>
      <c r="U19" s="28">
        <f>S19/52</f>
        <v/>
      </c>
    </row>
    <row r="20" ht="15" customHeight="1" s="72">
      <c r="A20" s="17">
        <f>'Zdrojová data'!A18</f>
        <v/>
      </c>
      <c r="B20" s="18">
        <f>'Zdrojová data'!B18</f>
        <v/>
      </c>
      <c r="C20" s="17">
        <f>'Zdrojová data'!C18</f>
        <v/>
      </c>
      <c r="D20" s="19">
        <f>'Zdrojová data'!D18</f>
        <v/>
      </c>
      <c r="E20" s="17">
        <f>'Zdrojová data'!E18</f>
        <v/>
      </c>
      <c r="F20" s="19">
        <f>'Zdrojová data'!F18</f>
        <v/>
      </c>
      <c r="G20" s="17">
        <f>'Zdrojová data'!G18</f>
        <v/>
      </c>
      <c r="H20" s="20">
        <f>'Zdrojová data'!H18</f>
        <v/>
      </c>
      <c r="I20" s="20">
        <f>'Zdrojová data'!I18</f>
        <v/>
      </c>
      <c r="J20" s="20">
        <f>'Zdrojová data'!J18</f>
        <v/>
      </c>
      <c r="K20" s="20">
        <f>I20-H20</f>
        <v/>
      </c>
      <c r="L20" s="21">
        <f>(I20-H20)/H20</f>
        <v/>
      </c>
      <c r="M20" s="20">
        <f>J20-H20</f>
        <v/>
      </c>
      <c r="N20" s="21">
        <f>(J20-H20)/H20</f>
        <v/>
      </c>
      <c r="O20" s="20">
        <f>J20-I20</f>
        <v/>
      </c>
      <c r="P20" s="21">
        <f>IF(I20=0,0,(J20-I20)/I20)</f>
        <v/>
      </c>
      <c r="Q20" s="22">
        <f>'Zdrojová data'!K18</f>
        <v/>
      </c>
      <c r="R20" s="23">
        <f>F20*G20</f>
        <v/>
      </c>
      <c r="S20" s="24">
        <f>IF(R20=0,0,ROUNDUP(Q20/R20,1))</f>
        <v/>
      </c>
      <c r="T20" s="24">
        <f>S20/12</f>
        <v/>
      </c>
      <c r="U20" s="20">
        <f>S20/52</f>
        <v/>
      </c>
    </row>
    <row r="21" ht="15" customHeight="1" s="72">
      <c r="A21" s="25">
        <f>'Zdrojová data'!A19</f>
        <v/>
      </c>
      <c r="B21" s="26">
        <f>'Zdrojová data'!B19</f>
        <v/>
      </c>
      <c r="C21" s="25">
        <f>'Zdrojová data'!C19</f>
        <v/>
      </c>
      <c r="D21" s="27">
        <f>'Zdrojová data'!D19</f>
        <v/>
      </c>
      <c r="E21" s="25">
        <f>'Zdrojová data'!E19</f>
        <v/>
      </c>
      <c r="F21" s="27">
        <f>'Zdrojová data'!F19</f>
        <v/>
      </c>
      <c r="G21" s="25">
        <f>'Zdrojová data'!G19</f>
        <v/>
      </c>
      <c r="H21" s="28">
        <f>'Zdrojová data'!H19</f>
        <v/>
      </c>
      <c r="I21" s="28">
        <f>'Zdrojová data'!I19</f>
        <v/>
      </c>
      <c r="J21" s="28">
        <f>'Zdrojová data'!J19</f>
        <v/>
      </c>
      <c r="K21" s="28">
        <f>I21-H21</f>
        <v/>
      </c>
      <c r="L21" s="29">
        <f>(I21-H21)/H21</f>
        <v/>
      </c>
      <c r="M21" s="28">
        <f>J21-H21</f>
        <v/>
      </c>
      <c r="N21" s="29">
        <f>(J21-H21)/H21</f>
        <v/>
      </c>
      <c r="O21" s="28">
        <f>J21-I21</f>
        <v/>
      </c>
      <c r="P21" s="29">
        <f>IF(I21=0,0,(J21-I21)/I21)</f>
        <v/>
      </c>
      <c r="Q21" s="30">
        <f>'Zdrojová data'!K19</f>
        <v/>
      </c>
      <c r="R21" s="31">
        <f>F21*G21</f>
        <v/>
      </c>
      <c r="S21" s="32">
        <f>IF(R21=0,0,ROUNDUP(Q21/R21,1))</f>
        <v/>
      </c>
      <c r="T21" s="32">
        <f>S21/12</f>
        <v/>
      </c>
      <c r="U21" s="28">
        <f>S21/52</f>
        <v/>
      </c>
    </row>
    <row r="22" ht="15" customHeight="1" s="72">
      <c r="A22" s="17">
        <f>'Zdrojová data'!A20</f>
        <v/>
      </c>
      <c r="B22" s="18">
        <f>'Zdrojová data'!B20</f>
        <v/>
      </c>
      <c r="C22" s="17">
        <f>'Zdrojová data'!C20</f>
        <v/>
      </c>
      <c r="D22" s="19">
        <f>'Zdrojová data'!D20</f>
        <v/>
      </c>
      <c r="E22" s="17">
        <f>'Zdrojová data'!E20</f>
        <v/>
      </c>
      <c r="F22" s="19">
        <f>'Zdrojová data'!F20</f>
        <v/>
      </c>
      <c r="G22" s="17">
        <f>'Zdrojová data'!G20</f>
        <v/>
      </c>
      <c r="H22" s="20">
        <f>'Zdrojová data'!H20</f>
        <v/>
      </c>
      <c r="I22" s="20">
        <f>'Zdrojová data'!I20</f>
        <v/>
      </c>
      <c r="J22" s="20">
        <f>'Zdrojová data'!J20</f>
        <v/>
      </c>
      <c r="K22" s="20">
        <f>I22-H22</f>
        <v/>
      </c>
      <c r="L22" s="21">
        <f>(I22-H22)/H22</f>
        <v/>
      </c>
      <c r="M22" s="20">
        <f>J22-H22</f>
        <v/>
      </c>
      <c r="N22" s="21">
        <f>(J22-H22)/H22</f>
        <v/>
      </c>
      <c r="O22" s="20">
        <f>J22-I22</f>
        <v/>
      </c>
      <c r="P22" s="21">
        <f>IF(I22=0,0,(J22-I22)/I22)</f>
        <v/>
      </c>
      <c r="Q22" s="22">
        <f>'Zdrojová data'!K20</f>
        <v/>
      </c>
      <c r="R22" s="23">
        <f>F22*G22</f>
        <v/>
      </c>
      <c r="S22" s="24">
        <f>IF(R22=0,0,ROUNDUP(Q22/R22,1))</f>
        <v/>
      </c>
      <c r="T22" s="24">
        <f>S22/12</f>
        <v/>
      </c>
      <c r="U22" s="20">
        <f>S22/52</f>
        <v/>
      </c>
    </row>
    <row r="23" ht="15" customHeight="1" s="72">
      <c r="A23" s="25">
        <f>'Zdrojová data'!A21</f>
        <v/>
      </c>
      <c r="B23" s="26">
        <f>'Zdrojová data'!B21</f>
        <v/>
      </c>
      <c r="C23" s="25">
        <f>'Zdrojová data'!C21</f>
        <v/>
      </c>
      <c r="D23" s="27">
        <f>'Zdrojová data'!D21</f>
        <v/>
      </c>
      <c r="E23" s="25">
        <f>'Zdrojová data'!E21</f>
        <v/>
      </c>
      <c r="F23" s="27">
        <f>'Zdrojová data'!F21</f>
        <v/>
      </c>
      <c r="G23" s="25">
        <f>'Zdrojová data'!G21</f>
        <v/>
      </c>
      <c r="H23" s="28">
        <f>'Zdrojová data'!H21</f>
        <v/>
      </c>
      <c r="I23" s="28">
        <f>'Zdrojová data'!I21</f>
        <v/>
      </c>
      <c r="J23" s="28">
        <f>'Zdrojová data'!J21</f>
        <v/>
      </c>
      <c r="K23" s="28">
        <f>I23-H23</f>
        <v/>
      </c>
      <c r="L23" s="29">
        <f>(I23-H23)/H23</f>
        <v/>
      </c>
      <c r="M23" s="28">
        <f>J23-H23</f>
        <v/>
      </c>
      <c r="N23" s="29">
        <f>(J23-H23)/H23</f>
        <v/>
      </c>
      <c r="O23" s="28">
        <f>J23-I23</f>
        <v/>
      </c>
      <c r="P23" s="29">
        <f>IF(I23=0,0,(J23-I23)/I23)</f>
        <v/>
      </c>
      <c r="Q23" s="30">
        <f>'Zdrojová data'!K21</f>
        <v/>
      </c>
      <c r="R23" s="31">
        <f>F23*G23</f>
        <v/>
      </c>
      <c r="S23" s="32">
        <f>IF(R23=0,0,ROUNDUP(Q23/R23,1))</f>
        <v/>
      </c>
      <c r="T23" s="32">
        <f>S23/12</f>
        <v/>
      </c>
      <c r="U23" s="28">
        <f>S23/52</f>
        <v/>
      </c>
    </row>
    <row r="24" ht="15" customHeight="1" s="72">
      <c r="A24" s="17">
        <f>'Zdrojová data'!A22</f>
        <v/>
      </c>
      <c r="B24" s="18">
        <f>'Zdrojová data'!B22</f>
        <v/>
      </c>
      <c r="C24" s="17">
        <f>'Zdrojová data'!C22</f>
        <v/>
      </c>
      <c r="D24" s="19">
        <f>'Zdrojová data'!D22</f>
        <v/>
      </c>
      <c r="E24" s="17">
        <f>'Zdrojová data'!E22</f>
        <v/>
      </c>
      <c r="F24" s="19">
        <f>'Zdrojová data'!F22</f>
        <v/>
      </c>
      <c r="G24" s="17">
        <f>'Zdrojová data'!G22</f>
        <v/>
      </c>
      <c r="H24" s="20">
        <f>'Zdrojová data'!H22</f>
        <v/>
      </c>
      <c r="I24" s="20">
        <f>'Zdrojová data'!I22</f>
        <v/>
      </c>
      <c r="J24" s="20">
        <f>'Zdrojová data'!J22</f>
        <v/>
      </c>
      <c r="K24" s="20">
        <f>I24-H24</f>
        <v/>
      </c>
      <c r="L24" s="21">
        <f>(I24-H24)/H24</f>
        <v/>
      </c>
      <c r="M24" s="20">
        <f>J24-H24</f>
        <v/>
      </c>
      <c r="N24" s="21">
        <f>(J24-H24)/H24</f>
        <v/>
      </c>
      <c r="O24" s="20">
        <f>J24-I24</f>
        <v/>
      </c>
      <c r="P24" s="21">
        <f>IF(I24=0,0,(J24-I24)/I24)</f>
        <v/>
      </c>
      <c r="Q24" s="22">
        <f>'Zdrojová data'!K22</f>
        <v/>
      </c>
      <c r="R24" s="23">
        <f>F24*G24</f>
        <v/>
      </c>
      <c r="S24" s="24">
        <f>IF(R24=0,0,ROUNDUP(Q24/R24,1))</f>
        <v/>
      </c>
      <c r="T24" s="24">
        <f>S24/12</f>
        <v/>
      </c>
      <c r="U24" s="20">
        <f>S24/52</f>
        <v/>
      </c>
    </row>
    <row r="25" ht="15" customHeight="1" s="72">
      <c r="A25" s="25">
        <f>'Zdrojová data'!A23</f>
        <v/>
      </c>
      <c r="B25" s="26">
        <f>'Zdrojová data'!B23</f>
        <v/>
      </c>
      <c r="C25" s="25">
        <f>'Zdrojová data'!C23</f>
        <v/>
      </c>
      <c r="D25" s="27">
        <f>'Zdrojová data'!D23</f>
        <v/>
      </c>
      <c r="E25" s="25">
        <f>'Zdrojová data'!E23</f>
        <v/>
      </c>
      <c r="F25" s="27">
        <f>'Zdrojová data'!F23</f>
        <v/>
      </c>
      <c r="G25" s="25">
        <f>'Zdrojová data'!G23</f>
        <v/>
      </c>
      <c r="H25" s="28">
        <f>'Zdrojová data'!H23</f>
        <v/>
      </c>
      <c r="I25" s="28">
        <f>'Zdrojová data'!I23</f>
        <v/>
      </c>
      <c r="J25" s="28">
        <f>'Zdrojová data'!J23</f>
        <v/>
      </c>
      <c r="K25" s="28">
        <f>I25-H25</f>
        <v/>
      </c>
      <c r="L25" s="29">
        <f>(I25-H25)/H25</f>
        <v/>
      </c>
      <c r="M25" s="28">
        <f>J25-H25</f>
        <v/>
      </c>
      <c r="N25" s="29">
        <f>(J25-H25)/H25</f>
        <v/>
      </c>
      <c r="O25" s="28">
        <f>J25-I25</f>
        <v/>
      </c>
      <c r="P25" s="29">
        <f>IF(I25=0,0,(J25-I25)/I25)</f>
        <v/>
      </c>
      <c r="Q25" s="30">
        <f>'Zdrojová data'!K23</f>
        <v/>
      </c>
      <c r="R25" s="31">
        <f>F25*G25</f>
        <v/>
      </c>
      <c r="S25" s="32">
        <f>IF(R25=0,0,ROUNDUP(Q25/R25,1))</f>
        <v/>
      </c>
      <c r="T25" s="32">
        <f>S25/12</f>
        <v/>
      </c>
      <c r="U25" s="28">
        <f>S25/52</f>
        <v/>
      </c>
    </row>
    <row r="26" ht="15" customHeight="1" s="72">
      <c r="A26" s="17">
        <f>'Zdrojová data'!A24</f>
        <v/>
      </c>
      <c r="B26" s="18">
        <f>'Zdrojová data'!B24</f>
        <v/>
      </c>
      <c r="C26" s="17">
        <f>'Zdrojová data'!C24</f>
        <v/>
      </c>
      <c r="D26" s="19">
        <f>'Zdrojová data'!D24</f>
        <v/>
      </c>
      <c r="E26" s="17">
        <f>'Zdrojová data'!E24</f>
        <v/>
      </c>
      <c r="F26" s="19">
        <f>'Zdrojová data'!F24</f>
        <v/>
      </c>
      <c r="G26" s="17">
        <f>'Zdrojová data'!G24</f>
        <v/>
      </c>
      <c r="H26" s="20">
        <f>'Zdrojová data'!H24</f>
        <v/>
      </c>
      <c r="I26" s="20">
        <f>'Zdrojová data'!I24</f>
        <v/>
      </c>
      <c r="J26" s="20">
        <f>'Zdrojová data'!J24</f>
        <v/>
      </c>
      <c r="K26" s="20">
        <f>I26-H26</f>
        <v/>
      </c>
      <c r="L26" s="21">
        <f>(I26-H26)/H26</f>
        <v/>
      </c>
      <c r="M26" s="20">
        <f>J26-H26</f>
        <v/>
      </c>
      <c r="N26" s="21">
        <f>(J26-H26)/H26</f>
        <v/>
      </c>
      <c r="O26" s="20">
        <f>J26-I26</f>
        <v/>
      </c>
      <c r="P26" s="21">
        <f>IF(I26=0,0,(J26-I26)/I26)</f>
        <v/>
      </c>
      <c r="Q26" s="22">
        <f>'Zdrojová data'!K24</f>
        <v/>
      </c>
      <c r="R26" s="23">
        <f>F26*G26</f>
        <v/>
      </c>
      <c r="S26" s="24">
        <f>IF(R26=0,0,ROUNDUP(Q26/R26,1))</f>
        <v/>
      </c>
      <c r="T26" s="24">
        <f>S26/12</f>
        <v/>
      </c>
      <c r="U26" s="20">
        <f>S26/52</f>
        <v/>
      </c>
    </row>
    <row r="27" ht="15" customHeight="1" s="72">
      <c r="A27" s="25">
        <f>'Zdrojová data'!A25</f>
        <v/>
      </c>
      <c r="B27" s="26">
        <f>'Zdrojová data'!B25</f>
        <v/>
      </c>
      <c r="C27" s="25">
        <f>'Zdrojová data'!C25</f>
        <v/>
      </c>
      <c r="D27" s="27">
        <f>'Zdrojová data'!D25</f>
        <v/>
      </c>
      <c r="E27" s="25">
        <f>'Zdrojová data'!E25</f>
        <v/>
      </c>
      <c r="F27" s="27">
        <f>'Zdrojová data'!F25</f>
        <v/>
      </c>
      <c r="G27" s="25">
        <f>'Zdrojová data'!G25</f>
        <v/>
      </c>
      <c r="H27" s="28">
        <f>'Zdrojová data'!H25</f>
        <v/>
      </c>
      <c r="I27" s="28">
        <f>'Zdrojová data'!I25</f>
        <v/>
      </c>
      <c r="J27" s="28">
        <f>'Zdrojová data'!J25</f>
        <v/>
      </c>
      <c r="K27" s="33">
        <f>I27-H27</f>
        <v/>
      </c>
      <c r="L27" s="33">
        <f>(I27-H27)/H27</f>
        <v/>
      </c>
      <c r="M27" s="28">
        <f>J27-H27</f>
        <v/>
      </c>
      <c r="N27" s="29">
        <f>(J27-H27)/H27</f>
        <v/>
      </c>
      <c r="O27" s="33">
        <f>J27-I27</f>
        <v/>
      </c>
      <c r="P27" s="33">
        <f>IF(I27=0,0,(J27-I27)/I27)</f>
        <v/>
      </c>
      <c r="Q27" s="30">
        <f>'Zdrojová data'!K25</f>
        <v/>
      </c>
      <c r="R27" s="31">
        <f>F27*G27</f>
        <v/>
      </c>
      <c r="S27" s="32">
        <f>IF(R27=0,0,ROUNDUP(Q27/R27,1))</f>
        <v/>
      </c>
      <c r="T27" s="32">
        <f>S27/12</f>
        <v/>
      </c>
      <c r="U27" s="28">
        <f>S27/52</f>
        <v/>
      </c>
    </row>
    <row r="28">
      <c r="A28">
        <f>'Zdrojová data'!A26</f>
        <v/>
      </c>
      <c r="B28">
        <f>'Zdrojová data'!B26</f>
        <v/>
      </c>
      <c r="C28">
        <f>'Zdrojová data'!C26</f>
        <v/>
      </c>
      <c r="D28" s="34">
        <f>'Zdrojová data'!D26</f>
        <v/>
      </c>
      <c r="E28">
        <f>'Zdrojová data'!E26</f>
        <v/>
      </c>
      <c r="F28" s="34">
        <f>'Zdrojová data'!F26</f>
        <v/>
      </c>
      <c r="G28">
        <f>'Zdrojová data'!G26</f>
        <v/>
      </c>
      <c r="H28" s="34">
        <f>'Zdrojová data'!H26</f>
        <v/>
      </c>
      <c r="I28" t="inlineStr">
        <is>
          <t>N/A</t>
        </is>
      </c>
      <c r="J28" s="34">
        <f>'Zdrojová data'!J26</f>
        <v/>
      </c>
      <c r="K28" t="inlineStr">
        <is>
          <t>N/A</t>
        </is>
      </c>
      <c r="L28" t="inlineStr">
        <is>
          <t>N/A</t>
        </is>
      </c>
      <c r="M28">
        <f>J28-H28</f>
        <v/>
      </c>
      <c r="N28">
        <f>(J28-H28)/H28</f>
        <v/>
      </c>
      <c r="O28" t="inlineStr">
        <is>
          <t>N/A</t>
        </is>
      </c>
      <c r="P28" t="inlineStr">
        <is>
          <t>N/A</t>
        </is>
      </c>
      <c r="Q28" s="35">
        <f>'Zdrojová data'!K26</f>
        <v/>
      </c>
      <c r="R28">
        <f>F28*G28</f>
        <v/>
      </c>
      <c r="S28">
        <f>IF(R28=0,0,ROUNDUP(Q28/R28,1))</f>
        <v/>
      </c>
      <c r="T28">
        <f>S28/12</f>
        <v/>
      </c>
      <c r="U28">
        <f>S28/52</f>
        <v/>
      </c>
    </row>
  </sheetData>
  <mergeCells count="7">
    <mergeCell ref="A2:U2"/>
    <mergeCell ref="O4:P4"/>
    <mergeCell ref="H4:J4"/>
    <mergeCell ref="K4:L4"/>
    <mergeCell ref="A1:U1"/>
    <mergeCell ref="Q4:U4"/>
    <mergeCell ref="M4:N4"/>
  </mergeCells>
  <conditionalFormatting sqref="L6:L27">
    <cfRule type="cellIs" priority="2" operator="greaterThan" dxfId="5">
      <formula>0</formula>
    </cfRule>
    <cfRule type="cellIs" priority="3" operator="lessThan" dxfId="6">
      <formula>0</formula>
    </cfRule>
  </conditionalFormatting>
  <conditionalFormatting sqref="N6:N27">
    <cfRule type="cellIs" priority="4" operator="greaterThan" dxfId="5">
      <formula>0</formula>
    </cfRule>
    <cfRule type="cellIs" priority="5" operator="lessThan" dxfId="6">
      <formula>0</formula>
    </cfRule>
  </conditionalFormatting>
  <conditionalFormatting sqref="P6:P27">
    <cfRule type="cellIs" priority="6" operator="greaterThan" dxfId="5">
      <formula>0</formula>
    </cfRule>
    <cfRule type="cellIs" priority="7" operator="lessThan" dxfId="6">
      <formula>0</formula>
    </cfRule>
  </conditionalFormatting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FF1ABC9C"/>
    <outlinePr summaryBelow="1" summaryRight="1"/>
    <pageSetUpPr/>
  </sheetPr>
  <dimension ref="A1:AF2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3" sqref="F23"/>
    </sheetView>
  </sheetViews>
  <sheetFormatPr baseColWidth="8" defaultColWidth="8.7109375" defaultRowHeight="15"/>
  <cols>
    <col width="12" customWidth="1" style="72" min="1" max="1"/>
    <col width="26" customWidth="1" style="72" min="2" max="2"/>
    <col width="11" customWidth="1" style="72" min="3" max="3"/>
    <col width="14" customWidth="1" style="72" min="4" max="4"/>
    <col width="12" customWidth="1" style="72" min="5" max="5"/>
    <col width="10" customWidth="1" style="72" min="6" max="21"/>
    <col width="13" customWidth="1" style="72" min="22" max="25"/>
    <col width="10" customWidth="1" style="72" min="26" max="26"/>
    <col width="13" customWidth="1" style="72" min="27" max="32"/>
  </cols>
  <sheetData>
    <row r="1" ht="18" customHeight="1" s="72">
      <c r="A1" s="15" t="inlineStr">
        <is>
          <t>DASHBOARD – PLÁNOVÁNÍ OBJEDNÁVEK &amp; SLEDOVÁNÍ LIMITŮ</t>
        </is>
      </c>
      <c r="B1" s="69" t="n"/>
      <c r="C1" s="69" t="n"/>
      <c r="D1" s="69" t="n"/>
      <c r="E1" s="69" t="n"/>
      <c r="F1" s="69" t="n"/>
      <c r="G1" s="69" t="n"/>
      <c r="H1" s="69" t="n"/>
      <c r="I1" s="69" t="n"/>
      <c r="J1" s="69" t="n"/>
      <c r="K1" s="69" t="n"/>
      <c r="L1" s="69" t="n"/>
      <c r="M1" s="69" t="n"/>
      <c r="N1" s="69" t="n"/>
      <c r="O1" s="69" t="n"/>
      <c r="P1" s="69" t="n"/>
      <c r="Q1" s="69" t="n"/>
      <c r="R1" s="69" t="n"/>
      <c r="S1" s="69" t="n"/>
      <c r="T1" s="69" t="n"/>
      <c r="U1" s="69" t="n"/>
      <c r="V1" s="69" t="n"/>
      <c r="W1" s="69" t="n"/>
      <c r="X1" s="69" t="n"/>
      <c r="Y1" s="69" t="n"/>
      <c r="Z1" s="69" t="n"/>
      <c r="AA1" s="69" t="n"/>
      <c r="AB1" s="69" t="n"/>
      <c r="AC1" s="69" t="n"/>
      <c r="AD1" s="69" t="n"/>
      <c r="AE1" s="69" t="n"/>
      <c r="AF1" s="69" t="n"/>
    </row>
    <row r="2" ht="15" customHeight="1" s="72">
      <c r="A2" s="7" t="inlineStr">
        <is>
          <t>Zadávejte objednané množství v m² do modrých buněk | Automatický přepočet na kamiony, kvartály a roční plnění</t>
        </is>
      </c>
      <c r="B2" s="69" t="n"/>
      <c r="C2" s="69" t="n"/>
      <c r="D2" s="69" t="n"/>
      <c r="E2" s="69" t="n"/>
      <c r="F2" s="69" t="n"/>
      <c r="G2" s="69" t="n"/>
      <c r="H2" s="69" t="n"/>
      <c r="I2" s="69" t="n"/>
      <c r="J2" s="69" t="n"/>
      <c r="K2" s="69" t="n"/>
      <c r="L2" s="69" t="n"/>
      <c r="M2" s="69" t="n"/>
      <c r="N2" s="69" t="n"/>
      <c r="O2" s="69" t="n"/>
      <c r="P2" s="69" t="n"/>
      <c r="Q2" s="69" t="n"/>
      <c r="R2" s="69" t="n"/>
      <c r="S2" s="69" t="n"/>
      <c r="T2" s="69" t="n"/>
      <c r="U2" s="69" t="n"/>
      <c r="V2" s="69" t="n"/>
      <c r="W2" s="69" t="n"/>
      <c r="X2" s="69" t="n"/>
      <c r="Y2" s="69" t="n"/>
      <c r="Z2" s="69" t="n"/>
      <c r="AA2" s="69" t="n"/>
      <c r="AB2" s="69" t="n"/>
      <c r="AC2" s="69" t="n"/>
      <c r="AD2" s="69" t="n"/>
      <c r="AE2" s="69" t="n"/>
      <c r="AF2" s="69" t="n"/>
    </row>
    <row r="4" ht="15" customHeight="1" s="72">
      <c r="A4" s="12" t="inlineStr">
        <is>
          <t>Základní údaje</t>
        </is>
      </c>
      <c r="F4" s="6" t="inlineStr">
        <is>
          <t>Objednané množství m² (zadej ručně)</t>
        </is>
      </c>
      <c r="R4" s="11" t="inlineStr">
        <is>
          <t>Kvartální souhrny m²</t>
        </is>
      </c>
      <c r="V4" s="9" t="inlineStr">
        <is>
          <t>Roční plnění</t>
        </is>
      </c>
      <c r="AA4" s="5" t="inlineStr">
        <is>
          <t>Přepočet kamionů (limit / objednáno / zbývá)</t>
        </is>
      </c>
      <c r="AB4" s="69" t="n"/>
      <c r="AC4" s="69" t="n"/>
      <c r="AD4" s="69" t="n"/>
      <c r="AE4" s="69" t="n"/>
      <c r="AF4" s="69" t="n"/>
    </row>
    <row r="5" ht="15" customHeight="1" s="72">
      <c r="A5" s="36" t="inlineStr">
        <is>
          <t>Karta</t>
        </is>
      </c>
      <c r="B5" s="36" t="inlineStr">
        <is>
          <t>Sklovina</t>
        </is>
      </c>
      <c r="C5" s="36" t="inlineStr">
        <is>
          <t>m²/kamion</t>
        </is>
      </c>
      <c r="D5" s="36" t="inlineStr">
        <is>
          <t>Roční limit m²</t>
        </is>
      </c>
      <c r="E5" s="36" t="inlineStr">
        <is>
          <t>Limit kamionů</t>
        </is>
      </c>
      <c r="F5" s="36" t="inlineStr">
        <is>
          <t>Leden</t>
        </is>
      </c>
      <c r="G5" s="36" t="inlineStr">
        <is>
          <t>Únor</t>
        </is>
      </c>
      <c r="H5" s="36" t="inlineStr">
        <is>
          <t>Březen</t>
        </is>
      </c>
      <c r="I5" s="36" t="inlineStr">
        <is>
          <t>Duben</t>
        </is>
      </c>
      <c r="J5" s="36" t="inlineStr">
        <is>
          <t>Květen</t>
        </is>
      </c>
      <c r="K5" s="36" t="inlineStr">
        <is>
          <t>Červen</t>
        </is>
      </c>
      <c r="L5" s="36" t="inlineStr">
        <is>
          <t>Červenec</t>
        </is>
      </c>
      <c r="M5" s="36" t="inlineStr">
        <is>
          <t>Srpen</t>
        </is>
      </c>
      <c r="N5" s="36" t="inlineStr">
        <is>
          <t>Září</t>
        </is>
      </c>
      <c r="O5" s="36" t="inlineStr">
        <is>
          <t>Říjen</t>
        </is>
      </c>
      <c r="P5" s="36" t="inlineStr">
        <is>
          <t>Listopad</t>
        </is>
      </c>
      <c r="Q5" s="36" t="inlineStr">
        <is>
          <t>Prosinec</t>
        </is>
      </c>
      <c r="R5" s="36" t="inlineStr">
        <is>
          <t>Q1</t>
        </is>
      </c>
      <c r="S5" s="36" t="inlineStr">
        <is>
          <t>Q2</t>
        </is>
      </c>
      <c r="T5" s="36" t="inlineStr">
        <is>
          <t>Q3</t>
        </is>
      </c>
      <c r="U5" s="36" t="inlineStr">
        <is>
          <t>Q4</t>
        </is>
      </c>
      <c r="V5" s="36" t="inlineStr">
        <is>
          <t>Celkem m²</t>
        </is>
      </c>
      <c r="W5" s="36" t="inlineStr">
        <is>
          <t>Celkem kamionů</t>
        </is>
      </c>
      <c r="X5" s="36" t="inlineStr">
        <is>
          <t>Zbývá m²</t>
        </is>
      </c>
      <c r="Y5" s="36" t="inlineStr">
        <is>
          <t>Zbývá kamionů</t>
        </is>
      </c>
      <c r="Z5" s="36" t="inlineStr">
        <is>
          <t>% plnění</t>
        </is>
      </c>
      <c r="AA5" s="36" t="inlineStr">
        <is>
          <t>Limit kam./měs.</t>
        </is>
      </c>
      <c r="AB5" s="36" t="inlineStr">
        <is>
          <t>Limit kam./týd.</t>
        </is>
      </c>
      <c r="AC5" s="36" t="inlineStr">
        <is>
          <t>Obj. kam./měs.</t>
        </is>
      </c>
      <c r="AD5" s="36" t="inlineStr">
        <is>
          <t>Obj. kam./týd.</t>
        </is>
      </c>
      <c r="AE5" s="36" t="inlineStr">
        <is>
          <t>Zbývá kam./měs.</t>
        </is>
      </c>
      <c r="AF5" s="36" t="inlineStr">
        <is>
          <t>Zbývá kam./týd.</t>
        </is>
      </c>
    </row>
    <row r="6" ht="15" customHeight="1" s="72">
      <c r="A6" s="17">
        <f>'Zdrojová data'!A4</f>
        <v/>
      </c>
      <c r="B6" s="18">
        <f>'Zdrojová data'!B4</f>
        <v/>
      </c>
      <c r="C6" s="37">
        <f>'Zdrojová data'!F4*'Zdrojová data'!G4</f>
        <v/>
      </c>
      <c r="D6" s="22">
        <f>'Zdrojová data'!K4</f>
        <v/>
      </c>
      <c r="E6" s="38">
        <f>ROUNDUP(D6/C6,0)</f>
        <v/>
      </c>
      <c r="F6" s="39" t="n">
        <v>0</v>
      </c>
      <c r="G6" s="39" t="n">
        <v>0</v>
      </c>
      <c r="H6" s="39" t="n">
        <v>4603</v>
      </c>
      <c r="I6" s="39" t="n">
        <v>6590</v>
      </c>
      <c r="J6" s="39" t="n">
        <v>3062</v>
      </c>
      <c r="K6" s="39" t="n">
        <v>0</v>
      </c>
      <c r="L6" s="39" t="n">
        <v>0</v>
      </c>
      <c r="M6" s="39" t="n">
        <v>0</v>
      </c>
      <c r="N6" s="39" t="n">
        <v>0</v>
      </c>
      <c r="O6" s="39" t="n">
        <v>0</v>
      </c>
      <c r="P6" s="39" t="n">
        <v>0</v>
      </c>
      <c r="Q6" s="39" t="n">
        <v>0</v>
      </c>
      <c r="R6" s="40">
        <f>SUM(F6:H6)</f>
        <v/>
      </c>
      <c r="S6" s="40">
        <f>SUM(I6:K6)</f>
        <v/>
      </c>
      <c r="T6" s="40">
        <f>SUM(L6:N6)</f>
        <v/>
      </c>
      <c r="U6" s="40">
        <f>SUM(O6:Q6)</f>
        <v/>
      </c>
      <c r="V6" s="41">
        <f>SUM(R6:U6)</f>
        <v/>
      </c>
      <c r="W6" s="24">
        <f>IF(C6=0,0,V6/C6)</f>
        <v/>
      </c>
      <c r="X6" s="38">
        <f>D6-V6</f>
        <v/>
      </c>
      <c r="Y6" s="24">
        <f>IF(C6=0,0,X6/C6)</f>
        <v/>
      </c>
      <c r="Z6" s="21">
        <f>IF(D6=0,0,V6/D6)</f>
        <v/>
      </c>
      <c r="AA6" s="24">
        <f>E6/12</f>
        <v/>
      </c>
      <c r="AB6" s="20">
        <f>E6/52</f>
        <v/>
      </c>
      <c r="AC6" s="24">
        <f>W6/12</f>
        <v/>
      </c>
      <c r="AD6" s="20">
        <f>W6/52</f>
        <v/>
      </c>
      <c r="AE6" s="24">
        <f>Y6/12</f>
        <v/>
      </c>
      <c r="AF6" s="20">
        <f>Y6/52</f>
        <v/>
      </c>
    </row>
    <row r="7" ht="15" customHeight="1" s="72">
      <c r="A7" s="25">
        <f>'Zdrojová data'!A5</f>
        <v/>
      </c>
      <c r="B7" s="26">
        <f>'Zdrojová data'!B5</f>
        <v/>
      </c>
      <c r="C7" s="42">
        <f>'Zdrojová data'!F5*'Zdrojová data'!G5</f>
        <v/>
      </c>
      <c r="D7" s="30">
        <f>'Zdrojová data'!K5</f>
        <v/>
      </c>
      <c r="E7" s="43">
        <f>ROUNDUP(D7/C7,0)</f>
        <v/>
      </c>
      <c r="F7" s="39" t="n">
        <v>0</v>
      </c>
      <c r="G7" s="39" t="n">
        <v>0</v>
      </c>
      <c r="H7" s="39" t="n">
        <v>0</v>
      </c>
      <c r="I7" s="39" t="n">
        <v>424</v>
      </c>
      <c r="J7" s="39" t="n">
        <v>0</v>
      </c>
      <c r="K7" s="39" t="n">
        <v>0</v>
      </c>
      <c r="L7" s="39" t="n">
        <v>0</v>
      </c>
      <c r="M7" s="39" t="n">
        <v>0</v>
      </c>
      <c r="N7" s="39" t="n">
        <v>0</v>
      </c>
      <c r="O7" s="39" t="n">
        <v>0</v>
      </c>
      <c r="P7" s="39" t="n">
        <v>0</v>
      </c>
      <c r="Q7" s="39" t="n">
        <v>0</v>
      </c>
      <c r="R7" s="44">
        <f>SUM(F7:H7)</f>
        <v/>
      </c>
      <c r="S7" s="44">
        <f>SUM(I7:K7)</f>
        <v/>
      </c>
      <c r="T7" s="44">
        <f>SUM(L7:N7)</f>
        <v/>
      </c>
      <c r="U7" s="44">
        <f>SUM(O7:Q7)</f>
        <v/>
      </c>
      <c r="V7" s="45">
        <f>SUM(R7:U7)</f>
        <v/>
      </c>
      <c r="W7" s="32">
        <f>IF(C7=0,0,V7/C7)</f>
        <v/>
      </c>
      <c r="X7" s="43">
        <f>D7-V7</f>
        <v/>
      </c>
      <c r="Y7" s="32">
        <f>IF(C7=0,0,X7/C7)</f>
        <v/>
      </c>
      <c r="Z7" s="29">
        <f>IF(D7=0,0,V7/D7)</f>
        <v/>
      </c>
      <c r="AA7" s="32">
        <f>E7/12</f>
        <v/>
      </c>
      <c r="AB7" s="28">
        <f>E7/52</f>
        <v/>
      </c>
      <c r="AC7" s="32">
        <f>W7/12</f>
        <v/>
      </c>
      <c r="AD7" s="28">
        <f>W7/52</f>
        <v/>
      </c>
      <c r="AE7" s="32">
        <f>Y7/12</f>
        <v/>
      </c>
      <c r="AF7" s="28">
        <f>Y7/52</f>
        <v/>
      </c>
    </row>
    <row r="8" ht="15" customHeight="1" s="72">
      <c r="A8" s="17">
        <f>'Zdrojová data'!A6</f>
        <v/>
      </c>
      <c r="B8" s="18">
        <f>'Zdrojová data'!B6</f>
        <v/>
      </c>
      <c r="C8" s="37">
        <f>'Zdrojová data'!F6*'Zdrojová data'!G6</f>
        <v/>
      </c>
      <c r="D8" s="22">
        <f>'Zdrojová data'!K6</f>
        <v/>
      </c>
      <c r="E8" s="38">
        <f>ROUNDUP(D8/C8,0)</f>
        <v/>
      </c>
      <c r="F8" s="39" t="n">
        <v>0</v>
      </c>
      <c r="G8" s="39" t="n">
        <v>0</v>
      </c>
      <c r="H8" s="39" t="n">
        <v>0</v>
      </c>
      <c r="I8" s="39" t="n">
        <v>424</v>
      </c>
      <c r="J8" s="39" t="n">
        <v>1040</v>
      </c>
      <c r="K8" s="39" t="n">
        <v>0</v>
      </c>
      <c r="L8" s="39" t="n">
        <v>0</v>
      </c>
      <c r="M8" s="39" t="n">
        <v>0</v>
      </c>
      <c r="N8" s="39" t="n">
        <v>0</v>
      </c>
      <c r="O8" s="39" t="n">
        <v>0</v>
      </c>
      <c r="P8" s="39" t="n">
        <v>0</v>
      </c>
      <c r="Q8" s="39" t="n">
        <v>0</v>
      </c>
      <c r="R8" s="40">
        <f>SUM(F8:H8)</f>
        <v/>
      </c>
      <c r="S8" s="40">
        <f>SUM(I8:K8)</f>
        <v/>
      </c>
      <c r="T8" s="40">
        <f>SUM(L8:N8)</f>
        <v/>
      </c>
      <c r="U8" s="40">
        <f>SUM(O8:Q8)</f>
        <v/>
      </c>
      <c r="V8" s="41">
        <f>SUM(R8:U8)</f>
        <v/>
      </c>
      <c r="W8" s="24">
        <f>IF(C8=0,0,V8/C8)</f>
        <v/>
      </c>
      <c r="X8" s="38">
        <f>D8-V8</f>
        <v/>
      </c>
      <c r="Y8" s="24">
        <f>IF(C8=0,0,X8/C8)</f>
        <v/>
      </c>
      <c r="Z8" s="21">
        <f>IF(D8=0,0,V8/D8)</f>
        <v/>
      </c>
      <c r="AA8" s="24">
        <f>E8/12</f>
        <v/>
      </c>
      <c r="AB8" s="20">
        <f>E8/52</f>
        <v/>
      </c>
      <c r="AC8" s="24">
        <f>W8/12</f>
        <v/>
      </c>
      <c r="AD8" s="20">
        <f>W8/52</f>
        <v/>
      </c>
      <c r="AE8" s="24">
        <f>Y8/12</f>
        <v/>
      </c>
      <c r="AF8" s="20">
        <f>Y8/52</f>
        <v/>
      </c>
    </row>
    <row r="9" ht="15" customHeight="1" s="72">
      <c r="A9" s="25">
        <f>'Zdrojová data'!A7</f>
        <v/>
      </c>
      <c r="B9" s="26">
        <f>'Zdrojová data'!B7</f>
        <v/>
      </c>
      <c r="C9" s="42">
        <f>'Zdrojová data'!F7*'Zdrojová data'!G7</f>
        <v/>
      </c>
      <c r="D9" s="30">
        <f>'Zdrojová data'!K7</f>
        <v/>
      </c>
      <c r="E9" s="43">
        <f>ROUNDUP(D9/C9,0)</f>
        <v/>
      </c>
      <c r="F9" s="39" t="n">
        <v>0</v>
      </c>
      <c r="G9" s="39" t="n">
        <v>0</v>
      </c>
      <c r="H9" s="39" t="n">
        <v>0</v>
      </c>
      <c r="I9" s="39" t="n">
        <v>405</v>
      </c>
      <c r="J9" s="39" t="n">
        <v>404</v>
      </c>
      <c r="K9" s="39" t="n">
        <v>0</v>
      </c>
      <c r="L9" s="39" t="n">
        <v>0</v>
      </c>
      <c r="M9" s="39" t="n">
        <v>0</v>
      </c>
      <c r="N9" s="39" t="n">
        <v>0</v>
      </c>
      <c r="O9" s="39" t="n">
        <v>0</v>
      </c>
      <c r="P9" s="39" t="n">
        <v>0</v>
      </c>
      <c r="Q9" s="39" t="n">
        <v>0</v>
      </c>
      <c r="R9" s="44">
        <f>SUM(F9:H9)</f>
        <v/>
      </c>
      <c r="S9" s="44">
        <f>SUM(I9:K9)</f>
        <v/>
      </c>
      <c r="T9" s="44">
        <f>SUM(L9:N9)</f>
        <v/>
      </c>
      <c r="U9" s="44">
        <f>SUM(O9:Q9)</f>
        <v/>
      </c>
      <c r="V9" s="45">
        <f>SUM(R9:U9)</f>
        <v/>
      </c>
      <c r="W9" s="32">
        <f>IF(C9=0,0,V9/C9)</f>
        <v/>
      </c>
      <c r="X9" s="43">
        <f>D9-V9</f>
        <v/>
      </c>
      <c r="Y9" s="32">
        <f>IF(C9=0,0,X9/C9)</f>
        <v/>
      </c>
      <c r="Z9" s="29">
        <f>IF(D9=0,0,V9/D9)</f>
        <v/>
      </c>
      <c r="AA9" s="32">
        <f>E9/12</f>
        <v/>
      </c>
      <c r="AB9" s="28">
        <f>E9/52</f>
        <v/>
      </c>
      <c r="AC9" s="32">
        <f>W9/12</f>
        <v/>
      </c>
      <c r="AD9" s="28">
        <f>W9/52</f>
        <v/>
      </c>
      <c r="AE9" s="32">
        <f>Y9/12</f>
        <v/>
      </c>
      <c r="AF9" s="28">
        <f>Y9/52</f>
        <v/>
      </c>
    </row>
    <row r="10" ht="15" customHeight="1" s="72">
      <c r="A10" s="17">
        <f>'Zdrojová data'!A8</f>
        <v/>
      </c>
      <c r="B10" s="18">
        <f>'Zdrojová data'!B8</f>
        <v/>
      </c>
      <c r="C10" s="37">
        <f>'Zdrojová data'!F8*'Zdrojová data'!G8</f>
        <v/>
      </c>
      <c r="D10" s="22">
        <f>'Zdrojová data'!K8</f>
        <v/>
      </c>
      <c r="E10" s="38">
        <f>ROUNDUP(D10/C10,0)</f>
        <v/>
      </c>
      <c r="F10" s="39" t="n">
        <v>0</v>
      </c>
      <c r="G10" s="39" t="n">
        <v>0</v>
      </c>
      <c r="H10" s="39" t="n">
        <v>0</v>
      </c>
      <c r="I10" s="39" t="n">
        <v>231.12</v>
      </c>
      <c r="J10" s="39" t="n">
        <v>231</v>
      </c>
      <c r="K10" s="39" t="n">
        <v>0</v>
      </c>
      <c r="L10" s="39" t="n">
        <v>0</v>
      </c>
      <c r="M10" s="39" t="n">
        <v>0</v>
      </c>
      <c r="N10" s="39" t="n">
        <v>0</v>
      </c>
      <c r="O10" s="39" t="n">
        <v>0</v>
      </c>
      <c r="P10" s="39" t="n">
        <v>0</v>
      </c>
      <c r="Q10" s="39" t="n">
        <v>0</v>
      </c>
      <c r="R10" s="40">
        <f>SUM(F10:H10)</f>
        <v/>
      </c>
      <c r="S10" s="40">
        <f>SUM(I10:K10)</f>
        <v/>
      </c>
      <c r="T10" s="40">
        <f>SUM(L10:N10)</f>
        <v/>
      </c>
      <c r="U10" s="40">
        <f>SUM(O10:Q10)</f>
        <v/>
      </c>
      <c r="V10" s="41">
        <f>SUM(R10:U10)</f>
        <v/>
      </c>
      <c r="W10" s="24">
        <f>IF(C10=0,0,V10/C10)</f>
        <v/>
      </c>
      <c r="X10" s="38">
        <f>D10-V10</f>
        <v/>
      </c>
      <c r="Y10" s="24">
        <f>IF(C10=0,0,X10/C10)</f>
        <v/>
      </c>
      <c r="Z10" s="21">
        <f>IF(D10=0,0,V10/D10)</f>
        <v/>
      </c>
      <c r="AA10" s="24">
        <f>E10/12</f>
        <v/>
      </c>
      <c r="AB10" s="20">
        <f>E10/52</f>
        <v/>
      </c>
      <c r="AC10" s="24">
        <f>W10/12</f>
        <v/>
      </c>
      <c r="AD10" s="20">
        <f>W10/52</f>
        <v/>
      </c>
      <c r="AE10" s="24">
        <f>Y10/12</f>
        <v/>
      </c>
      <c r="AF10" s="20">
        <f>Y10/52</f>
        <v/>
      </c>
    </row>
    <row r="11" ht="15" customHeight="1" s="72">
      <c r="A11" s="25">
        <f>'Zdrojová data'!A9</f>
        <v/>
      </c>
      <c r="B11" s="26">
        <f>'Zdrojová data'!B9</f>
        <v/>
      </c>
      <c r="C11" s="42">
        <f>'Zdrojová data'!F9*'Zdrojová data'!G9</f>
        <v/>
      </c>
      <c r="D11" s="30">
        <f>'Zdrojová data'!K9</f>
        <v/>
      </c>
      <c r="E11" s="43">
        <f>ROUNDUP(D11/C11,0)</f>
        <v/>
      </c>
      <c r="F11" s="39" t="n">
        <v>0</v>
      </c>
      <c r="G11" s="39" t="n">
        <v>0</v>
      </c>
      <c r="H11" s="39" t="n">
        <v>250.38</v>
      </c>
      <c r="I11" s="39" t="n">
        <v>7512</v>
      </c>
      <c r="J11" s="39" t="n">
        <v>2504</v>
      </c>
      <c r="K11" s="39" t="n">
        <v>0</v>
      </c>
      <c r="L11" s="39" t="n">
        <v>0</v>
      </c>
      <c r="M11" s="39" t="n">
        <v>0</v>
      </c>
      <c r="N11" s="39" t="n">
        <v>0</v>
      </c>
      <c r="O11" s="39" t="n">
        <v>0</v>
      </c>
      <c r="P11" s="39" t="n">
        <v>0</v>
      </c>
      <c r="Q11" s="39" t="n">
        <v>0</v>
      </c>
      <c r="R11" s="44">
        <f>SUM(F11:H11)</f>
        <v/>
      </c>
      <c r="S11" s="44">
        <f>SUM(I11:K11)</f>
        <v/>
      </c>
      <c r="T11" s="44">
        <f>SUM(L11:N11)</f>
        <v/>
      </c>
      <c r="U11" s="44">
        <f>SUM(O11:Q11)</f>
        <v/>
      </c>
      <c r="V11" s="45">
        <f>SUM(R11:U11)</f>
        <v/>
      </c>
      <c r="W11" s="32">
        <f>IF(C11=0,0,V11/C11)</f>
        <v/>
      </c>
      <c r="X11" s="43">
        <f>D11-V11</f>
        <v/>
      </c>
      <c r="Y11" s="32">
        <f>IF(C11=0,0,X11/C11)</f>
        <v/>
      </c>
      <c r="Z11" s="29">
        <f>IF(D11=0,0,V11/D11)</f>
        <v/>
      </c>
      <c r="AA11" s="32">
        <f>E11/12</f>
        <v/>
      </c>
      <c r="AB11" s="28">
        <f>E11/52</f>
        <v/>
      </c>
      <c r="AC11" s="32">
        <f>W11/12</f>
        <v/>
      </c>
      <c r="AD11" s="28">
        <f>W11/52</f>
        <v/>
      </c>
      <c r="AE11" s="32">
        <f>Y11/12</f>
        <v/>
      </c>
      <c r="AF11" s="28">
        <f>Y11/52</f>
        <v/>
      </c>
    </row>
    <row r="12" ht="15" customHeight="1" s="72">
      <c r="A12" s="17">
        <f>'Zdrojová data'!A10</f>
        <v/>
      </c>
      <c r="B12" s="18">
        <f>'Zdrojová data'!B10</f>
        <v/>
      </c>
      <c r="C12" s="37">
        <f>'Zdrojová data'!F10*'Zdrojová data'!G10</f>
        <v/>
      </c>
      <c r="D12" s="22">
        <f>'Zdrojová data'!K10</f>
        <v/>
      </c>
      <c r="E12" s="38">
        <f>ROUNDUP(D12/C12,0)</f>
        <v/>
      </c>
      <c r="F12" s="39" t="n">
        <v>0</v>
      </c>
      <c r="G12" s="39" t="n">
        <v>0</v>
      </c>
      <c r="H12" s="39" t="n">
        <v>0</v>
      </c>
      <c r="I12" s="39" t="n">
        <v>1387</v>
      </c>
      <c r="J12" s="39" t="n">
        <v>616</v>
      </c>
      <c r="K12" s="39" t="n">
        <v>0</v>
      </c>
      <c r="L12" s="39" t="n">
        <v>0</v>
      </c>
      <c r="M12" s="39" t="n">
        <v>0</v>
      </c>
      <c r="N12" s="39" t="n">
        <v>0</v>
      </c>
      <c r="O12" s="39" t="n">
        <v>0</v>
      </c>
      <c r="P12" s="39" t="n">
        <v>0</v>
      </c>
      <c r="Q12" s="39" t="n">
        <v>0</v>
      </c>
      <c r="R12" s="40">
        <f>SUM(F12:H12)</f>
        <v/>
      </c>
      <c r="S12" s="40">
        <f>SUM(I12:K12)</f>
        <v/>
      </c>
      <c r="T12" s="40">
        <f>SUM(L12:N12)</f>
        <v/>
      </c>
      <c r="U12" s="40">
        <f>SUM(O12:Q12)</f>
        <v/>
      </c>
      <c r="V12" s="41">
        <f>SUM(R12:U12)</f>
        <v/>
      </c>
      <c r="W12" s="24">
        <f>IF(C12=0,0,V12/C12)</f>
        <v/>
      </c>
      <c r="X12" s="38">
        <f>D12-V12</f>
        <v/>
      </c>
      <c r="Y12" s="24">
        <f>IF(C12=0,0,X12/C12)</f>
        <v/>
      </c>
      <c r="Z12" s="21">
        <f>IF(D12=0,0,V12/D12)</f>
        <v/>
      </c>
      <c r="AA12" s="24">
        <f>E12/12</f>
        <v/>
      </c>
      <c r="AB12" s="20">
        <f>E12/52</f>
        <v/>
      </c>
      <c r="AC12" s="24">
        <f>W12/12</f>
        <v/>
      </c>
      <c r="AD12" s="20">
        <f>W12/52</f>
        <v/>
      </c>
      <c r="AE12" s="24">
        <f>Y12/12</f>
        <v/>
      </c>
      <c r="AF12" s="20">
        <f>Y12/52</f>
        <v/>
      </c>
    </row>
    <row r="13" ht="15" customHeight="1" s="72">
      <c r="A13" s="25">
        <f>'Zdrojová data'!A11</f>
        <v/>
      </c>
      <c r="B13" s="26">
        <f>'Zdrojová data'!B11</f>
        <v/>
      </c>
      <c r="C13" s="42">
        <f>'Zdrojová data'!F11*'Zdrojová data'!G11</f>
        <v/>
      </c>
      <c r="D13" s="30">
        <f>'Zdrojová data'!K11</f>
        <v/>
      </c>
      <c r="E13" s="43">
        <f>ROUNDUP(D13/C13,0)</f>
        <v/>
      </c>
      <c r="F13" s="39" t="n">
        <v>0</v>
      </c>
      <c r="G13" s="39" t="n">
        <v>0</v>
      </c>
      <c r="H13" s="39" t="n">
        <v>0</v>
      </c>
      <c r="I13" s="39" t="n">
        <v>462</v>
      </c>
      <c r="J13" s="39" t="n">
        <v>462</v>
      </c>
      <c r="K13" s="39" t="n">
        <v>0</v>
      </c>
      <c r="L13" s="39" t="n">
        <v>0</v>
      </c>
      <c r="M13" s="39" t="n">
        <v>0</v>
      </c>
      <c r="N13" s="39" t="n">
        <v>0</v>
      </c>
      <c r="O13" s="39" t="n">
        <v>0</v>
      </c>
      <c r="P13" s="39" t="n">
        <v>0</v>
      </c>
      <c r="Q13" s="39" t="n">
        <v>0</v>
      </c>
      <c r="R13" s="44">
        <f>SUM(F13:H13)</f>
        <v/>
      </c>
      <c r="S13" s="44">
        <f>SUM(I13:K13)</f>
        <v/>
      </c>
      <c r="T13" s="44">
        <f>SUM(L13:N13)</f>
        <v/>
      </c>
      <c r="U13" s="44">
        <f>SUM(O13:Q13)</f>
        <v/>
      </c>
      <c r="V13" s="45">
        <f>SUM(R13:U13)</f>
        <v/>
      </c>
      <c r="W13" s="32">
        <f>IF(C13=0,0,V13/C13)</f>
        <v/>
      </c>
      <c r="X13" s="43">
        <f>D13-V13</f>
        <v/>
      </c>
      <c r="Y13" s="32">
        <f>IF(C13=0,0,X13/C13)</f>
        <v/>
      </c>
      <c r="Z13" s="29">
        <f>IF(D13=0,0,V13/D13)</f>
        <v/>
      </c>
      <c r="AA13" s="32">
        <f>E13/12</f>
        <v/>
      </c>
      <c r="AB13" s="28">
        <f>E13/52</f>
        <v/>
      </c>
      <c r="AC13" s="32">
        <f>W13/12</f>
        <v/>
      </c>
      <c r="AD13" s="28">
        <f>W13/52</f>
        <v/>
      </c>
      <c r="AE13" s="32">
        <f>Y13/12</f>
        <v/>
      </c>
      <c r="AF13" s="28">
        <f>Y13/52</f>
        <v/>
      </c>
    </row>
    <row r="14" ht="15" customHeight="1" s="72">
      <c r="A14" s="25">
        <f>'Zdrojová data'!A12</f>
        <v/>
      </c>
      <c r="B14" s="26">
        <f>'Zdrojová data'!B12</f>
        <v/>
      </c>
      <c r="C14" s="42">
        <f>'Zdrojová data'!F12*'Zdrojová data'!G12</f>
        <v/>
      </c>
      <c r="D14" s="30">
        <f>'Zdrojová data'!K12</f>
        <v/>
      </c>
      <c r="E14" s="43">
        <f>IF(C14=0,0,ROUNDUP(D14/C14,0))</f>
        <v/>
      </c>
      <c r="F14" s="39" t="n">
        <v>0</v>
      </c>
      <c r="G14" s="39" t="n">
        <v>0</v>
      </c>
      <c r="H14" s="39" t="n">
        <v>0</v>
      </c>
      <c r="I14" s="39" t="n">
        <v>0</v>
      </c>
      <c r="J14" s="39" t="n">
        <v>96</v>
      </c>
      <c r="K14" s="39" t="n">
        <v>0</v>
      </c>
      <c r="L14" s="39" t="n">
        <v>0</v>
      </c>
      <c r="M14" s="39" t="n">
        <v>0</v>
      </c>
      <c r="N14" s="39" t="n">
        <v>0</v>
      </c>
      <c r="O14" s="39" t="n">
        <v>0</v>
      </c>
      <c r="P14" s="39" t="n">
        <v>0</v>
      </c>
      <c r="Q14" s="39" t="n">
        <v>0</v>
      </c>
      <c r="R14" s="44">
        <f>SUM(F14:H14)</f>
        <v/>
      </c>
      <c r="S14" s="44">
        <f>SUM(I14:K14)</f>
        <v/>
      </c>
      <c r="T14" s="44">
        <f>SUM(L14:N14)</f>
        <v/>
      </c>
      <c r="U14" s="44">
        <f>SUM(O14:Q14)</f>
        <v/>
      </c>
      <c r="V14" s="45">
        <f>SUM(R14:U14)</f>
        <v/>
      </c>
      <c r="W14" s="32">
        <f>IF(C14=0,0,V14/C14)</f>
        <v/>
      </c>
      <c r="X14" s="43">
        <f>D14-V14</f>
        <v/>
      </c>
      <c r="Y14" s="32">
        <f>IF(C14=0,0,X14/C14)</f>
        <v/>
      </c>
      <c r="Z14" s="29">
        <f>IF(D14=0,0,V14/D14)</f>
        <v/>
      </c>
      <c r="AA14" s="32">
        <f>E14/12</f>
        <v/>
      </c>
      <c r="AB14" s="28">
        <f>E14/52</f>
        <v/>
      </c>
      <c r="AC14" s="32">
        <f>W14/12</f>
        <v/>
      </c>
      <c r="AD14" s="28">
        <f>W14/52</f>
        <v/>
      </c>
      <c r="AE14" s="32">
        <f>Y14/12</f>
        <v/>
      </c>
      <c r="AF14" s="28">
        <f>Y14/52</f>
        <v/>
      </c>
    </row>
    <row r="15" ht="15" customHeight="1" s="72">
      <c r="A15" s="17">
        <f>'Zdrojová data'!A13</f>
        <v/>
      </c>
      <c r="B15" s="18">
        <f>'Zdrojová data'!B13</f>
        <v/>
      </c>
      <c r="C15" s="37">
        <f>'Zdrojová data'!F13*'Zdrojová data'!G13</f>
        <v/>
      </c>
      <c r="D15" s="22">
        <f>'Zdrojová data'!K13</f>
        <v/>
      </c>
      <c r="E15" s="38">
        <f>ROUNDUP(D15/C15,0)</f>
        <v/>
      </c>
      <c r="F15" s="39" t="n">
        <v>0</v>
      </c>
      <c r="G15" s="39" t="n">
        <v>0</v>
      </c>
      <c r="H15" s="39" t="n">
        <v>0</v>
      </c>
      <c r="I15" s="39" t="n">
        <v>0</v>
      </c>
      <c r="J15" s="39" t="n">
        <v>0</v>
      </c>
      <c r="K15" s="39" t="n">
        <v>0</v>
      </c>
      <c r="L15" s="39" t="n">
        <v>0</v>
      </c>
      <c r="M15" s="39" t="n">
        <v>0</v>
      </c>
      <c r="N15" s="39" t="n">
        <v>0</v>
      </c>
      <c r="O15" s="39" t="n">
        <v>0</v>
      </c>
      <c r="P15" s="39" t="n">
        <v>0</v>
      </c>
      <c r="Q15" s="39" t="n">
        <v>0</v>
      </c>
      <c r="R15" s="40">
        <f>SUM(F15:H15)</f>
        <v/>
      </c>
      <c r="S15" s="40">
        <f>SUM(I15:K15)</f>
        <v/>
      </c>
      <c r="T15" s="40">
        <f>SUM(L15:N15)</f>
        <v/>
      </c>
      <c r="U15" s="40">
        <f>SUM(O15:Q15)</f>
        <v/>
      </c>
      <c r="V15" s="41">
        <f>SUM(R15:U15)</f>
        <v/>
      </c>
      <c r="W15" s="24">
        <f>IF(C15=0,0,V15/C15)</f>
        <v/>
      </c>
      <c r="X15" s="38">
        <f>D15-V15</f>
        <v/>
      </c>
      <c r="Y15" s="24">
        <f>IF(C15=0,0,X15/C15)</f>
        <v/>
      </c>
      <c r="Z15" s="21">
        <f>IF(D15=0,0,V15/D15)</f>
        <v/>
      </c>
      <c r="AA15" s="24">
        <f>E15/12</f>
        <v/>
      </c>
      <c r="AB15" s="20">
        <f>E15/52</f>
        <v/>
      </c>
      <c r="AC15" s="24">
        <f>W15/12</f>
        <v/>
      </c>
      <c r="AD15" s="20">
        <f>W15/52</f>
        <v/>
      </c>
      <c r="AE15" s="24">
        <f>Y15/12</f>
        <v/>
      </c>
      <c r="AF15" s="20">
        <f>Y15/52</f>
        <v/>
      </c>
    </row>
    <row r="16" ht="15" customHeight="1" s="72">
      <c r="A16" s="25">
        <f>'Zdrojová data'!A14</f>
        <v/>
      </c>
      <c r="B16" s="26">
        <f>'Zdrojová data'!B14</f>
        <v/>
      </c>
      <c r="C16" s="42">
        <f>'Zdrojová data'!F14*'Zdrojová data'!G14</f>
        <v/>
      </c>
      <c r="D16" s="30">
        <f>'Zdrojová data'!K14</f>
        <v/>
      </c>
      <c r="E16" s="43">
        <f>ROUNDUP(D16/C16,0)</f>
        <v/>
      </c>
      <c r="F16" s="39" t="n">
        <v>0</v>
      </c>
      <c r="G16" s="39" t="n">
        <v>0</v>
      </c>
      <c r="H16" s="39" t="n">
        <v>0</v>
      </c>
      <c r="I16" s="39" t="n">
        <v>0</v>
      </c>
      <c r="J16" s="39" t="n">
        <v>0</v>
      </c>
      <c r="K16" s="39" t="n">
        <v>0</v>
      </c>
      <c r="L16" s="39" t="n">
        <v>0</v>
      </c>
      <c r="M16" s="39" t="n">
        <v>0</v>
      </c>
      <c r="N16" s="39" t="n">
        <v>0</v>
      </c>
      <c r="O16" s="39" t="n">
        <v>0</v>
      </c>
      <c r="P16" s="39" t="n">
        <v>0</v>
      </c>
      <c r="Q16" s="39" t="n">
        <v>0</v>
      </c>
      <c r="R16" s="44">
        <f>SUM(F16:H16)</f>
        <v/>
      </c>
      <c r="S16" s="44">
        <f>SUM(I16:K16)</f>
        <v/>
      </c>
      <c r="T16" s="44">
        <f>SUM(L16:N16)</f>
        <v/>
      </c>
      <c r="U16" s="44">
        <f>SUM(O16:Q16)</f>
        <v/>
      </c>
      <c r="V16" s="45">
        <f>SUM(R16:U16)</f>
        <v/>
      </c>
      <c r="W16" s="32">
        <f>IF(C16=0,0,V16/C16)</f>
        <v/>
      </c>
      <c r="X16" s="43">
        <f>D16-V16</f>
        <v/>
      </c>
      <c r="Y16" s="32">
        <f>IF(C16=0,0,X16/C16)</f>
        <v/>
      </c>
      <c r="Z16" s="29">
        <f>IF(D16=0,0,V16/D16)</f>
        <v/>
      </c>
      <c r="AA16" s="32">
        <f>E16/12</f>
        <v/>
      </c>
      <c r="AB16" s="28">
        <f>E16/52</f>
        <v/>
      </c>
      <c r="AC16" s="32">
        <f>W16/12</f>
        <v/>
      </c>
      <c r="AD16" s="28">
        <f>W16/52</f>
        <v/>
      </c>
      <c r="AE16" s="32">
        <f>Y16/12</f>
        <v/>
      </c>
      <c r="AF16" s="28">
        <f>Y16/52</f>
        <v/>
      </c>
    </row>
    <row r="17" ht="15" customHeight="1" s="72">
      <c r="A17" s="17">
        <f>'Zdrojová data'!A15</f>
        <v/>
      </c>
      <c r="B17" s="18">
        <f>'Zdrojová data'!B15</f>
        <v/>
      </c>
      <c r="C17" s="37">
        <f>'Zdrojová data'!F15*'Zdrojová data'!G15</f>
        <v/>
      </c>
      <c r="D17" s="22">
        <f>'Zdrojová data'!K15</f>
        <v/>
      </c>
      <c r="E17" s="38">
        <f>ROUNDUP(D17/C17,0)</f>
        <v/>
      </c>
      <c r="F17" s="39" t="n">
        <v>0</v>
      </c>
      <c r="G17" s="39" t="n">
        <v>0</v>
      </c>
      <c r="H17" s="39" t="n">
        <v>0</v>
      </c>
      <c r="I17" s="39" t="n">
        <v>154</v>
      </c>
      <c r="J17" s="39" t="n">
        <v>0</v>
      </c>
      <c r="K17" s="39" t="n">
        <v>0</v>
      </c>
      <c r="L17" s="39" t="n">
        <v>0</v>
      </c>
      <c r="M17" s="39" t="n">
        <v>0</v>
      </c>
      <c r="N17" s="39" t="n">
        <v>0</v>
      </c>
      <c r="O17" s="39" t="n">
        <v>0</v>
      </c>
      <c r="P17" s="39" t="n">
        <v>0</v>
      </c>
      <c r="Q17" s="39" t="n">
        <v>0</v>
      </c>
      <c r="R17" s="40">
        <f>SUM(F17:H17)</f>
        <v/>
      </c>
      <c r="S17" s="40">
        <f>SUM(I17:K17)</f>
        <v/>
      </c>
      <c r="T17" s="40">
        <f>SUM(L17:N17)</f>
        <v/>
      </c>
      <c r="U17" s="40">
        <f>SUM(O17:Q17)</f>
        <v/>
      </c>
      <c r="V17" s="41">
        <f>SUM(R17:U17)</f>
        <v/>
      </c>
      <c r="W17" s="24">
        <f>IF(C17=0,0,V17/C17)</f>
        <v/>
      </c>
      <c r="X17" s="38">
        <f>D17-V17</f>
        <v/>
      </c>
      <c r="Y17" s="24">
        <f>IF(C17=0,0,X17/C17)</f>
        <v/>
      </c>
      <c r="Z17" s="21">
        <f>IF(D17=0,0,V17/D17)</f>
        <v/>
      </c>
      <c r="AA17" s="24">
        <f>E17/12</f>
        <v/>
      </c>
      <c r="AB17" s="20">
        <f>E17/52</f>
        <v/>
      </c>
      <c r="AC17" s="24">
        <f>W17/12</f>
        <v/>
      </c>
      <c r="AD17" s="20">
        <f>W17/52</f>
        <v/>
      </c>
      <c r="AE17" s="24">
        <f>Y17/12</f>
        <v/>
      </c>
      <c r="AF17" s="20">
        <f>Y17/52</f>
        <v/>
      </c>
    </row>
    <row r="18" ht="15" customHeight="1" s="72">
      <c r="A18" s="25">
        <f>'Zdrojová data'!A16</f>
        <v/>
      </c>
      <c r="B18" s="26">
        <f>'Zdrojová data'!B16</f>
        <v/>
      </c>
      <c r="C18" s="42">
        <f>'Zdrojová data'!F16*'Zdrojová data'!G16</f>
        <v/>
      </c>
      <c r="D18" s="30">
        <f>'Zdrojová data'!K16</f>
        <v/>
      </c>
      <c r="E18" s="43">
        <f>ROUNDUP(D18/C18,0)</f>
        <v/>
      </c>
      <c r="F18" s="39" t="n">
        <v>0</v>
      </c>
      <c r="G18" s="39" t="n">
        <v>0</v>
      </c>
      <c r="H18" s="39" t="n">
        <v>0</v>
      </c>
      <c r="I18" s="39" t="n">
        <v>0</v>
      </c>
      <c r="J18" s="39" t="n">
        <v>0</v>
      </c>
      <c r="K18" s="39" t="n">
        <v>0</v>
      </c>
      <c r="L18" s="39" t="n">
        <v>0</v>
      </c>
      <c r="M18" s="39" t="n">
        <v>0</v>
      </c>
      <c r="N18" s="39" t="n">
        <v>0</v>
      </c>
      <c r="O18" s="39" t="n">
        <v>0</v>
      </c>
      <c r="P18" s="39" t="n">
        <v>0</v>
      </c>
      <c r="Q18" s="39" t="n">
        <v>0</v>
      </c>
      <c r="R18" s="44">
        <f>SUM(F18:H18)</f>
        <v/>
      </c>
      <c r="S18" s="44">
        <f>SUM(I18:K18)</f>
        <v/>
      </c>
      <c r="T18" s="44">
        <f>SUM(L18:N18)</f>
        <v/>
      </c>
      <c r="U18" s="44">
        <f>SUM(O18:Q18)</f>
        <v/>
      </c>
      <c r="V18" s="45">
        <f>SUM(R18:U18)</f>
        <v/>
      </c>
      <c r="W18" s="32">
        <f>IF(C18=0,0,V18/C18)</f>
        <v/>
      </c>
      <c r="X18" s="43">
        <f>D18-V18</f>
        <v/>
      </c>
      <c r="Y18" s="32">
        <f>IF(C18=0,0,X18/C18)</f>
        <v/>
      </c>
      <c r="Z18" s="29">
        <f>IF(D18=0,0,V18/D18)</f>
        <v/>
      </c>
      <c r="AA18" s="32">
        <f>E18/12</f>
        <v/>
      </c>
      <c r="AB18" s="28">
        <f>E18/52</f>
        <v/>
      </c>
      <c r="AC18" s="32">
        <f>W18/12</f>
        <v/>
      </c>
      <c r="AD18" s="28">
        <f>W18/52</f>
        <v/>
      </c>
      <c r="AE18" s="32">
        <f>Y18/12</f>
        <v/>
      </c>
      <c r="AF18" s="28">
        <f>Y18/52</f>
        <v/>
      </c>
    </row>
    <row r="19" ht="15" customHeight="1" s="72">
      <c r="A19" s="17">
        <f>'Zdrojová data'!A17</f>
        <v/>
      </c>
      <c r="B19" s="18">
        <f>'Zdrojová data'!B17</f>
        <v/>
      </c>
      <c r="C19" s="37">
        <f>'Zdrojová data'!F17*'Zdrojová data'!G17</f>
        <v/>
      </c>
      <c r="D19" s="22">
        <f>'Zdrojová data'!K17</f>
        <v/>
      </c>
      <c r="E19" s="38">
        <f>ROUNDUP(D19/C19,0)</f>
        <v/>
      </c>
      <c r="F19" s="39" t="n">
        <v>0</v>
      </c>
      <c r="G19" s="39" t="n">
        <v>0</v>
      </c>
      <c r="H19" s="39" t="n">
        <v>0</v>
      </c>
      <c r="I19" s="39" t="n">
        <v>0</v>
      </c>
      <c r="J19" s="39" t="n">
        <v>0</v>
      </c>
      <c r="K19" s="39" t="n">
        <v>0</v>
      </c>
      <c r="L19" s="39" t="n">
        <v>0</v>
      </c>
      <c r="M19" s="39" t="n">
        <v>0</v>
      </c>
      <c r="N19" s="39" t="n">
        <v>0</v>
      </c>
      <c r="O19" s="39" t="n">
        <v>0</v>
      </c>
      <c r="P19" s="39" t="n">
        <v>0</v>
      </c>
      <c r="Q19" s="39" t="n">
        <v>0</v>
      </c>
      <c r="R19" s="40">
        <f>SUM(F19:H19)</f>
        <v/>
      </c>
      <c r="S19" s="40">
        <f>SUM(I19:K19)</f>
        <v/>
      </c>
      <c r="T19" s="40">
        <f>SUM(L19:N19)</f>
        <v/>
      </c>
      <c r="U19" s="40">
        <f>SUM(O19:Q19)</f>
        <v/>
      </c>
      <c r="V19" s="41">
        <f>SUM(R19:U19)</f>
        <v/>
      </c>
      <c r="W19" s="24">
        <f>IF(C19=0,0,V19/C19)</f>
        <v/>
      </c>
      <c r="X19" s="38">
        <f>D19-V19</f>
        <v/>
      </c>
      <c r="Y19" s="24">
        <f>IF(C19=0,0,X19/C19)</f>
        <v/>
      </c>
      <c r="Z19" s="21">
        <f>IF(D19=0,0,V19/D19)</f>
        <v/>
      </c>
      <c r="AA19" s="24">
        <f>E19/12</f>
        <v/>
      </c>
      <c r="AB19" s="20">
        <f>E19/52</f>
        <v/>
      </c>
      <c r="AC19" s="24">
        <f>W19/12</f>
        <v/>
      </c>
      <c r="AD19" s="20">
        <f>W19/52</f>
        <v/>
      </c>
      <c r="AE19" s="24">
        <f>Y19/12</f>
        <v/>
      </c>
      <c r="AF19" s="20">
        <f>Y19/52</f>
        <v/>
      </c>
    </row>
    <row r="20" ht="15" customHeight="1" s="72">
      <c r="A20" s="25">
        <f>'Zdrojová data'!A18</f>
        <v/>
      </c>
      <c r="B20" s="26">
        <f>'Zdrojová data'!B18</f>
        <v/>
      </c>
      <c r="C20" s="42">
        <f>'Zdrojová data'!F18*'Zdrojová data'!G18</f>
        <v/>
      </c>
      <c r="D20" s="30">
        <f>'Zdrojová data'!K18</f>
        <v/>
      </c>
      <c r="E20" s="43">
        <f>ROUNDUP(D20/C20,0)</f>
        <v/>
      </c>
      <c r="F20" s="39" t="n">
        <v>0</v>
      </c>
      <c r="G20" s="39" t="n">
        <v>0</v>
      </c>
      <c r="H20" s="39" t="n">
        <v>0</v>
      </c>
      <c r="I20" s="39" t="n">
        <v>0</v>
      </c>
      <c r="J20" s="39" t="n">
        <v>0</v>
      </c>
      <c r="K20" s="39" t="n">
        <v>0</v>
      </c>
      <c r="L20" s="39" t="n">
        <v>0</v>
      </c>
      <c r="M20" s="39" t="n">
        <v>0</v>
      </c>
      <c r="N20" s="39" t="n">
        <v>0</v>
      </c>
      <c r="O20" s="39" t="n">
        <v>0</v>
      </c>
      <c r="P20" s="39" t="n">
        <v>0</v>
      </c>
      <c r="Q20" s="39" t="n">
        <v>0</v>
      </c>
      <c r="R20" s="44">
        <f>SUM(F20:H20)</f>
        <v/>
      </c>
      <c r="S20" s="44">
        <f>SUM(I20:K20)</f>
        <v/>
      </c>
      <c r="T20" s="44">
        <f>SUM(L20:N20)</f>
        <v/>
      </c>
      <c r="U20" s="44">
        <f>SUM(O20:Q20)</f>
        <v/>
      </c>
      <c r="V20" s="45">
        <f>SUM(R20:U20)</f>
        <v/>
      </c>
      <c r="W20" s="32">
        <f>IF(C20=0,0,V20/C20)</f>
        <v/>
      </c>
      <c r="X20" s="43">
        <f>D20-V20</f>
        <v/>
      </c>
      <c r="Y20" s="32">
        <f>IF(C20=0,0,X20/C20)</f>
        <v/>
      </c>
      <c r="Z20" s="29">
        <f>IF(D20=0,0,V20/D20)</f>
        <v/>
      </c>
      <c r="AA20" s="32">
        <f>E20/12</f>
        <v/>
      </c>
      <c r="AB20" s="28">
        <f>E20/52</f>
        <v/>
      </c>
      <c r="AC20" s="32">
        <f>W20/12</f>
        <v/>
      </c>
      <c r="AD20" s="28">
        <f>W20/52</f>
        <v/>
      </c>
      <c r="AE20" s="32">
        <f>Y20/12</f>
        <v/>
      </c>
      <c r="AF20" s="28">
        <f>Y20/52</f>
        <v/>
      </c>
    </row>
    <row r="21" ht="15" customHeight="1" s="72">
      <c r="A21" s="17">
        <f>'Zdrojová data'!A19</f>
        <v/>
      </c>
      <c r="B21" s="18">
        <f>'Zdrojová data'!B19</f>
        <v/>
      </c>
      <c r="C21" s="37">
        <f>'Zdrojová data'!F19*'Zdrojová data'!G19</f>
        <v/>
      </c>
      <c r="D21" s="22">
        <f>'Zdrojová data'!K19</f>
        <v/>
      </c>
      <c r="E21" s="38">
        <f>ROUNDUP(D21/C21,0)</f>
        <v/>
      </c>
      <c r="F21" s="39" t="n">
        <v>0</v>
      </c>
      <c r="G21" s="39" t="n">
        <v>0</v>
      </c>
      <c r="H21" s="39" t="n">
        <v>116</v>
      </c>
      <c r="I21" s="39" t="n">
        <v>0</v>
      </c>
      <c r="J21" s="39" t="n">
        <v>0</v>
      </c>
      <c r="K21" s="39" t="n">
        <v>0</v>
      </c>
      <c r="L21" s="39" t="n">
        <v>0</v>
      </c>
      <c r="M21" s="39" t="n">
        <v>0</v>
      </c>
      <c r="N21" s="39" t="n">
        <v>0</v>
      </c>
      <c r="O21" s="39" t="n">
        <v>0</v>
      </c>
      <c r="P21" s="39" t="n">
        <v>0</v>
      </c>
      <c r="Q21" s="39" t="n">
        <v>0</v>
      </c>
      <c r="R21" s="40">
        <f>SUM(F21:H21)</f>
        <v/>
      </c>
      <c r="S21" s="40">
        <f>SUM(I21:K21)</f>
        <v/>
      </c>
      <c r="T21" s="40">
        <f>SUM(L21:N21)</f>
        <v/>
      </c>
      <c r="U21" s="40">
        <f>SUM(O21:Q21)</f>
        <v/>
      </c>
      <c r="V21" s="41">
        <f>SUM(R21:U21)</f>
        <v/>
      </c>
      <c r="W21" s="24">
        <f>IF(C21=0,0,V21/C21)</f>
        <v/>
      </c>
      <c r="X21" s="38">
        <f>D21-V21</f>
        <v/>
      </c>
      <c r="Y21" s="24">
        <f>IF(C21=0,0,X21/C21)</f>
        <v/>
      </c>
      <c r="Z21" s="21">
        <f>IF(D21=0,0,V21/D21)</f>
        <v/>
      </c>
      <c r="AA21" s="24">
        <f>E21/12</f>
        <v/>
      </c>
      <c r="AB21" s="20">
        <f>E21/52</f>
        <v/>
      </c>
      <c r="AC21" s="24">
        <f>W21/12</f>
        <v/>
      </c>
      <c r="AD21" s="20">
        <f>W21/52</f>
        <v/>
      </c>
      <c r="AE21" s="24">
        <f>Y21/12</f>
        <v/>
      </c>
      <c r="AF21" s="20">
        <f>Y21/52</f>
        <v/>
      </c>
    </row>
    <row r="22" ht="15" customHeight="1" s="72">
      <c r="A22" s="25">
        <f>'Zdrojová data'!A20</f>
        <v/>
      </c>
      <c r="B22" s="26">
        <f>'Zdrojová data'!B20</f>
        <v/>
      </c>
      <c r="C22" s="42">
        <f>'Zdrojová data'!F20*'Zdrojová data'!G20</f>
        <v/>
      </c>
      <c r="D22" s="30">
        <f>'Zdrojová data'!K20</f>
        <v/>
      </c>
      <c r="E22" s="43">
        <f>ROUNDUP(D22/C22,0)</f>
        <v/>
      </c>
      <c r="F22" s="39" t="n">
        <v>0</v>
      </c>
      <c r="G22" s="39" t="n">
        <v>0</v>
      </c>
      <c r="H22" s="39" t="n">
        <v>0</v>
      </c>
      <c r="I22" s="39" t="n">
        <v>0</v>
      </c>
      <c r="J22" s="39" t="n">
        <v>0</v>
      </c>
      <c r="K22" s="39" t="n">
        <v>0</v>
      </c>
      <c r="L22" s="39" t="n">
        <v>0</v>
      </c>
      <c r="M22" s="39" t="n">
        <v>0</v>
      </c>
      <c r="N22" s="39" t="n">
        <v>0</v>
      </c>
      <c r="O22" s="39" t="n">
        <v>0</v>
      </c>
      <c r="P22" s="39" t="n">
        <v>0</v>
      </c>
      <c r="Q22" s="39" t="n">
        <v>0</v>
      </c>
      <c r="R22" s="44">
        <f>SUM(F22:H22)</f>
        <v/>
      </c>
      <c r="S22" s="44">
        <f>SUM(I22:K22)</f>
        <v/>
      </c>
      <c r="T22" s="44">
        <f>SUM(L22:N22)</f>
        <v/>
      </c>
      <c r="U22" s="44">
        <f>SUM(O22:Q22)</f>
        <v/>
      </c>
      <c r="V22" s="45">
        <f>SUM(R22:U22)</f>
        <v/>
      </c>
      <c r="W22" s="32">
        <f>IF(C22=0,0,V22/C22)</f>
        <v/>
      </c>
      <c r="X22" s="43">
        <f>D22-V22</f>
        <v/>
      </c>
      <c r="Y22" s="32">
        <f>IF(C22=0,0,X22/C22)</f>
        <v/>
      </c>
      <c r="Z22" s="29">
        <f>IF(D22=0,0,V22/D22)</f>
        <v/>
      </c>
      <c r="AA22" s="32">
        <f>E22/12</f>
        <v/>
      </c>
      <c r="AB22" s="28">
        <f>E22/52</f>
        <v/>
      </c>
      <c r="AC22" s="32">
        <f>W22/12</f>
        <v/>
      </c>
      <c r="AD22" s="28">
        <f>W22/52</f>
        <v/>
      </c>
      <c r="AE22" s="32">
        <f>Y22/12</f>
        <v/>
      </c>
      <c r="AF22" s="28">
        <f>Y22/52</f>
        <v/>
      </c>
    </row>
    <row r="23" ht="15" customHeight="1" s="72">
      <c r="A23" s="17">
        <f>'Zdrojová data'!A21</f>
        <v/>
      </c>
      <c r="B23" s="18">
        <f>'Zdrojová data'!B21</f>
        <v/>
      </c>
      <c r="C23" s="37">
        <f>'Zdrojová data'!F21*'Zdrojová data'!G21</f>
        <v/>
      </c>
      <c r="D23" s="22">
        <f>'Zdrojová data'!K21</f>
        <v/>
      </c>
      <c r="E23" s="38">
        <f>ROUNDUP(D23/C23,0)</f>
        <v/>
      </c>
      <c r="F23" s="39" t="n">
        <v>0</v>
      </c>
      <c r="G23" s="39" t="n">
        <v>0</v>
      </c>
      <c r="H23" s="39" t="n">
        <v>0</v>
      </c>
      <c r="I23" s="39" t="n">
        <v>385</v>
      </c>
      <c r="J23" s="39" t="n">
        <v>0</v>
      </c>
      <c r="K23" s="39" t="n">
        <v>0</v>
      </c>
      <c r="L23" s="39" t="n">
        <v>0</v>
      </c>
      <c r="M23" s="39" t="n">
        <v>0</v>
      </c>
      <c r="N23" s="39" t="n">
        <v>0</v>
      </c>
      <c r="O23" s="39" t="n">
        <v>0</v>
      </c>
      <c r="P23" s="39" t="n">
        <v>0</v>
      </c>
      <c r="Q23" s="39" t="n">
        <v>0</v>
      </c>
      <c r="R23" s="40">
        <f>SUM(F23:H23)</f>
        <v/>
      </c>
      <c r="S23" s="40">
        <f>SUM(I23:K23)</f>
        <v/>
      </c>
      <c r="T23" s="40">
        <f>SUM(L23:N23)</f>
        <v/>
      </c>
      <c r="U23" s="40">
        <f>SUM(O23:Q23)</f>
        <v/>
      </c>
      <c r="V23" s="41">
        <f>SUM(R23:U23)</f>
        <v/>
      </c>
      <c r="W23" s="24">
        <f>IF(C23=0,0,V23/C23)</f>
        <v/>
      </c>
      <c r="X23" s="38">
        <f>D23-V23</f>
        <v/>
      </c>
      <c r="Y23" s="24">
        <f>IF(C23=0,0,X23/C23)</f>
        <v/>
      </c>
      <c r="Z23" s="21">
        <f>IF(D23=0,0,V23/D23)</f>
        <v/>
      </c>
      <c r="AA23" s="24">
        <f>E23/12</f>
        <v/>
      </c>
      <c r="AB23" s="20">
        <f>E23/52</f>
        <v/>
      </c>
      <c r="AC23" s="24">
        <f>W23/12</f>
        <v/>
      </c>
      <c r="AD23" s="20">
        <f>W23/52</f>
        <v/>
      </c>
      <c r="AE23" s="24">
        <f>Y23/12</f>
        <v/>
      </c>
      <c r="AF23" s="20">
        <f>Y23/52</f>
        <v/>
      </c>
    </row>
    <row r="24" ht="15" customHeight="1" s="72">
      <c r="A24" s="25">
        <f>'Zdrojová data'!A22</f>
        <v/>
      </c>
      <c r="B24" s="26">
        <f>'Zdrojová data'!B22</f>
        <v/>
      </c>
      <c r="C24" s="42">
        <f>'Zdrojová data'!F22*'Zdrojová data'!G22</f>
        <v/>
      </c>
      <c r="D24" s="30">
        <f>'Zdrojová data'!K22</f>
        <v/>
      </c>
      <c r="E24" s="43">
        <f>ROUNDUP(D24/C24,0)</f>
        <v/>
      </c>
      <c r="F24" s="39" t="n">
        <v>0</v>
      </c>
      <c r="G24" s="39" t="n">
        <v>0</v>
      </c>
      <c r="H24" s="39" t="n">
        <v>0</v>
      </c>
      <c r="I24" s="39" t="n">
        <v>0</v>
      </c>
      <c r="J24" s="39" t="n">
        <v>0</v>
      </c>
      <c r="K24" s="39" t="n">
        <v>0</v>
      </c>
      <c r="L24" s="39" t="n">
        <v>0</v>
      </c>
      <c r="M24" s="39" t="n">
        <v>0</v>
      </c>
      <c r="N24" s="39" t="n">
        <v>0</v>
      </c>
      <c r="O24" s="39" t="n">
        <v>0</v>
      </c>
      <c r="P24" s="39" t="n">
        <v>0</v>
      </c>
      <c r="Q24" s="39" t="n">
        <v>0</v>
      </c>
      <c r="R24" s="44">
        <f>SUM(F24:H24)</f>
        <v/>
      </c>
      <c r="S24" s="44">
        <f>SUM(I24:K24)</f>
        <v/>
      </c>
      <c r="T24" s="44">
        <f>SUM(L24:N24)</f>
        <v/>
      </c>
      <c r="U24" s="44">
        <f>SUM(O24:Q24)</f>
        <v/>
      </c>
      <c r="V24" s="45">
        <f>SUM(R24:U24)</f>
        <v/>
      </c>
      <c r="W24" s="32">
        <f>IF(C24=0,0,V24/C24)</f>
        <v/>
      </c>
      <c r="X24" s="43">
        <f>D24-V24</f>
        <v/>
      </c>
      <c r="Y24" s="32">
        <f>IF(C24=0,0,X24/C24)</f>
        <v/>
      </c>
      <c r="Z24" s="29">
        <f>IF(D24=0,0,V24/D24)</f>
        <v/>
      </c>
      <c r="AA24" s="32">
        <f>E24/12</f>
        <v/>
      </c>
      <c r="AB24" s="28">
        <f>E24/52</f>
        <v/>
      </c>
      <c r="AC24" s="32">
        <f>W24/12</f>
        <v/>
      </c>
      <c r="AD24" s="28">
        <f>W24/52</f>
        <v/>
      </c>
      <c r="AE24" s="32">
        <f>Y24/12</f>
        <v/>
      </c>
      <c r="AF24" s="28">
        <f>Y24/52</f>
        <v/>
      </c>
    </row>
    <row r="25" ht="15" customHeight="1" s="72">
      <c r="A25" s="17">
        <f>'Zdrojová data'!A23</f>
        <v/>
      </c>
      <c r="B25" s="18">
        <f>'Zdrojová data'!B23</f>
        <v/>
      </c>
      <c r="C25" s="37">
        <f>'Zdrojová data'!F23*'Zdrojová data'!G23</f>
        <v/>
      </c>
      <c r="D25" s="22">
        <f>'Zdrojová data'!K23</f>
        <v/>
      </c>
      <c r="E25" s="38">
        <f>ROUNDUP(D25/C25,0)</f>
        <v/>
      </c>
      <c r="F25" s="39" t="n">
        <v>0</v>
      </c>
      <c r="G25" s="39" t="n">
        <v>0</v>
      </c>
      <c r="H25" s="39" t="n">
        <v>0</v>
      </c>
      <c r="I25" s="39" t="n">
        <v>0</v>
      </c>
      <c r="J25" s="39" t="n">
        <v>0</v>
      </c>
      <c r="K25" s="39" t="n">
        <v>0</v>
      </c>
      <c r="L25" s="39" t="n">
        <v>0</v>
      </c>
      <c r="M25" s="39" t="n">
        <v>0</v>
      </c>
      <c r="N25" s="39" t="n">
        <v>0</v>
      </c>
      <c r="O25" s="39" t="n">
        <v>0</v>
      </c>
      <c r="P25" s="39" t="n">
        <v>0</v>
      </c>
      <c r="Q25" s="39" t="n">
        <v>0</v>
      </c>
      <c r="R25" s="40">
        <f>SUM(F25:H25)</f>
        <v/>
      </c>
      <c r="S25" s="40">
        <f>SUM(I25:K25)</f>
        <v/>
      </c>
      <c r="T25" s="40">
        <f>SUM(L25:N25)</f>
        <v/>
      </c>
      <c r="U25" s="40">
        <f>SUM(O25:Q25)</f>
        <v/>
      </c>
      <c r="V25" s="41">
        <f>SUM(R25:U25)</f>
        <v/>
      </c>
      <c r="W25" s="24">
        <f>IF(C25=0,0,V25/C25)</f>
        <v/>
      </c>
      <c r="X25" s="38">
        <f>D25-V25</f>
        <v/>
      </c>
      <c r="Y25" s="24">
        <f>IF(C25=0,0,X25/C25)</f>
        <v/>
      </c>
      <c r="Z25" s="21">
        <f>IF(D25=0,0,V25/D25)</f>
        <v/>
      </c>
      <c r="AA25" s="24">
        <f>E25/12</f>
        <v/>
      </c>
      <c r="AB25" s="20">
        <f>E25/52</f>
        <v/>
      </c>
      <c r="AC25" s="24">
        <f>W25/12</f>
        <v/>
      </c>
      <c r="AD25" s="20">
        <f>W25/52</f>
        <v/>
      </c>
      <c r="AE25" s="24">
        <f>Y25/12</f>
        <v/>
      </c>
      <c r="AF25" s="20">
        <f>Y25/52</f>
        <v/>
      </c>
    </row>
    <row r="26" ht="15" customHeight="1" s="72">
      <c r="A26" s="25">
        <f>'Zdrojová data'!A24</f>
        <v/>
      </c>
      <c r="B26" s="26">
        <f>'Zdrojová data'!B24</f>
        <v/>
      </c>
      <c r="C26" s="42">
        <f>'Zdrojová data'!F24*'Zdrojová data'!G24</f>
        <v/>
      </c>
      <c r="D26" s="30">
        <f>'Zdrojová data'!K24</f>
        <v/>
      </c>
      <c r="E26" s="43">
        <f>ROUNDUP(D26/C26,0)</f>
        <v/>
      </c>
      <c r="F26" s="39" t="n">
        <v>0</v>
      </c>
      <c r="G26" s="39" t="n">
        <v>0</v>
      </c>
      <c r="H26" s="39" t="n">
        <v>0</v>
      </c>
      <c r="I26" s="39" t="n">
        <v>0</v>
      </c>
      <c r="J26" s="39" t="n">
        <v>0</v>
      </c>
      <c r="K26" s="39" t="n">
        <v>0</v>
      </c>
      <c r="L26" s="39" t="n">
        <v>0</v>
      </c>
      <c r="M26" s="39" t="n">
        <v>0</v>
      </c>
      <c r="N26" s="39" t="n">
        <v>0</v>
      </c>
      <c r="O26" s="39" t="n">
        <v>0</v>
      </c>
      <c r="P26" s="39" t="n">
        <v>0</v>
      </c>
      <c r="Q26" s="39" t="n">
        <v>0</v>
      </c>
      <c r="R26" s="44">
        <f>SUM(F26:H26)</f>
        <v/>
      </c>
      <c r="S26" s="44">
        <f>SUM(I26:K26)</f>
        <v/>
      </c>
      <c r="T26" s="44">
        <f>SUM(L26:N26)</f>
        <v/>
      </c>
      <c r="U26" s="44">
        <f>SUM(O26:Q26)</f>
        <v/>
      </c>
      <c r="V26" s="45">
        <f>SUM(R26:U26)</f>
        <v/>
      </c>
      <c r="W26" s="32">
        <f>IF(C26=0,0,V26/C26)</f>
        <v/>
      </c>
      <c r="X26" s="43">
        <f>D26-V26</f>
        <v/>
      </c>
      <c r="Y26" s="32">
        <f>IF(C26=0,0,X26/C26)</f>
        <v/>
      </c>
      <c r="Z26" s="29">
        <f>IF(D26=0,0,V26/D26)</f>
        <v/>
      </c>
      <c r="AA26" s="32">
        <f>E26/12</f>
        <v/>
      </c>
      <c r="AB26" s="28">
        <f>E26/52</f>
        <v/>
      </c>
      <c r="AC26" s="32">
        <f>W26/12</f>
        <v/>
      </c>
      <c r="AD26" s="28">
        <f>W26/52</f>
        <v/>
      </c>
      <c r="AE26" s="32">
        <f>Y26/12</f>
        <v/>
      </c>
      <c r="AF26" s="28">
        <f>Y26/52</f>
        <v/>
      </c>
    </row>
    <row r="27" ht="15" customHeight="1" s="72">
      <c r="A27" s="17">
        <f>'Zdrojová data'!A25</f>
        <v/>
      </c>
      <c r="B27" s="18">
        <f>'Zdrojová data'!B25</f>
        <v/>
      </c>
      <c r="C27" s="37">
        <f>'Zdrojová data'!F25*'Zdrojová data'!G25</f>
        <v/>
      </c>
      <c r="D27" s="22">
        <f>'Zdrojová data'!K25</f>
        <v/>
      </c>
      <c r="E27" s="38">
        <f>ROUNDUP(D27/C27,0)</f>
        <v/>
      </c>
      <c r="F27" s="39" t="n">
        <v>0</v>
      </c>
      <c r="G27" s="39" t="n">
        <v>0</v>
      </c>
      <c r="H27" s="39" t="n">
        <v>0</v>
      </c>
      <c r="I27" s="39" t="n">
        <v>0</v>
      </c>
      <c r="J27" s="39" t="n">
        <v>0</v>
      </c>
      <c r="K27" s="39" t="n">
        <v>0</v>
      </c>
      <c r="L27" s="39" t="n">
        <v>0</v>
      </c>
      <c r="M27" s="39" t="n">
        <v>0</v>
      </c>
      <c r="N27" s="39" t="n">
        <v>0</v>
      </c>
      <c r="O27" s="39" t="n">
        <v>0</v>
      </c>
      <c r="P27" s="39" t="n">
        <v>0</v>
      </c>
      <c r="Q27" s="39" t="n">
        <v>0</v>
      </c>
      <c r="R27" s="40">
        <f>SUM(F27:H27)</f>
        <v/>
      </c>
      <c r="S27" s="40">
        <f>SUM(I27:K27)</f>
        <v/>
      </c>
      <c r="T27" s="40">
        <f>SUM(L27:N27)</f>
        <v/>
      </c>
      <c r="U27" s="40">
        <f>SUM(O27:Q27)</f>
        <v/>
      </c>
      <c r="V27" s="41">
        <f>SUM(R27:U27)</f>
        <v/>
      </c>
      <c r="W27" s="24">
        <f>IF(C27=0,0,V27/C27)</f>
        <v/>
      </c>
      <c r="X27" s="38">
        <f>D27-V27</f>
        <v/>
      </c>
      <c r="Y27" s="24">
        <f>IF(C27=0,0,X27/C27)</f>
        <v/>
      </c>
      <c r="Z27" s="21">
        <f>IF(D27=0,0,V27/D27)</f>
        <v/>
      </c>
      <c r="AA27" s="24">
        <f>E27/12</f>
        <v/>
      </c>
      <c r="AB27" s="20">
        <f>E27/52</f>
        <v/>
      </c>
      <c r="AC27" s="24">
        <f>W27/12</f>
        <v/>
      </c>
      <c r="AD27" s="20">
        <f>W27/52</f>
        <v/>
      </c>
      <c r="AE27" s="24">
        <f>Y27/12</f>
        <v/>
      </c>
      <c r="AF27" s="20">
        <f>Y27/52</f>
        <v/>
      </c>
    </row>
    <row r="28" ht="15" customHeight="1" s="72">
      <c r="A28" s="25">
        <f>'Zdrojová data'!A26</f>
        <v/>
      </c>
      <c r="B28" s="26">
        <f>'Zdrojová data'!B26</f>
        <v/>
      </c>
      <c r="C28" s="42">
        <f>'Zdrojová data'!F26*'Zdrojová data'!G26</f>
        <v/>
      </c>
      <c r="D28" s="30">
        <f>'Zdrojová data'!K26</f>
        <v/>
      </c>
      <c r="E28" s="43">
        <f>ROUNDUP(D28/C28,0)</f>
        <v/>
      </c>
      <c r="F28" s="39" t="n">
        <v>0</v>
      </c>
      <c r="G28" s="39" t="n">
        <v>0</v>
      </c>
      <c r="H28" s="39" t="n">
        <v>0</v>
      </c>
      <c r="I28" s="39" t="n">
        <v>0</v>
      </c>
      <c r="J28" s="39" t="n">
        <v>0</v>
      </c>
      <c r="K28" s="39" t="n">
        <v>0</v>
      </c>
      <c r="L28" s="39" t="n">
        <v>0</v>
      </c>
      <c r="M28" s="39" t="n">
        <v>0</v>
      </c>
      <c r="N28" s="39" t="n">
        <v>0</v>
      </c>
      <c r="O28" s="39" t="n">
        <v>0</v>
      </c>
      <c r="P28" s="39" t="n">
        <v>0</v>
      </c>
      <c r="Q28" s="39" t="n">
        <v>0</v>
      </c>
      <c r="R28" s="44">
        <f>SUM(F28:H28)</f>
        <v/>
      </c>
      <c r="S28" s="44">
        <f>SUM(I28:K28)</f>
        <v/>
      </c>
      <c r="T28" s="44">
        <f>SUM(L28:N28)</f>
        <v/>
      </c>
      <c r="U28" s="44">
        <f>SUM(O28:Q28)</f>
        <v/>
      </c>
      <c r="V28" s="45">
        <f>SUM(R28:U28)</f>
        <v/>
      </c>
      <c r="W28" s="32">
        <f>IF(C28=0,0,V28/C28)</f>
        <v/>
      </c>
      <c r="X28" s="43">
        <f>D28-V28</f>
        <v/>
      </c>
      <c r="Y28" s="32">
        <f>IF(C28=0,0,X28/C28)</f>
        <v/>
      </c>
      <c r="Z28" s="29">
        <f>IF(D28=0,0,V28/D28)</f>
        <v/>
      </c>
      <c r="AA28" s="32">
        <f>E28/12</f>
        <v/>
      </c>
      <c r="AB28" s="28">
        <f>E28/52</f>
        <v/>
      </c>
      <c r="AC28" s="32">
        <f>W28/12</f>
        <v/>
      </c>
      <c r="AD28" s="28">
        <f>W28/52</f>
        <v/>
      </c>
      <c r="AE28" s="32">
        <f>Y28/12</f>
        <v/>
      </c>
      <c r="AF28" s="28">
        <f>Y28/52</f>
        <v/>
      </c>
    </row>
    <row r="29" ht="15" customHeight="1" s="72">
      <c r="A29" s="61" t="inlineStr">
        <is>
          <t>CELKEM</t>
        </is>
      </c>
      <c r="B29" s="69" t="n"/>
      <c r="C29" s="46" t="n"/>
      <c r="D29" s="47">
        <f>SUM(D6:D28)</f>
        <v/>
      </c>
      <c r="E29" s="46" t="n"/>
      <c r="F29" s="47">
        <f>SUM(F6:F28)</f>
        <v/>
      </c>
      <c r="G29" s="47">
        <f>SUM(G6:G28)</f>
        <v/>
      </c>
      <c r="H29" s="47">
        <f>SUM(H6:H28)</f>
        <v/>
      </c>
      <c r="I29" s="47">
        <f>SUM(I6:I28)</f>
        <v/>
      </c>
      <c r="J29" s="47">
        <f>SUM(J6:J28)</f>
        <v/>
      </c>
      <c r="K29" s="47">
        <f>SUM(K6:K28)</f>
        <v/>
      </c>
      <c r="L29" s="47">
        <f>SUM(L6:L28)</f>
        <v/>
      </c>
      <c r="M29" s="47">
        <f>SUM(M6:M28)</f>
        <v/>
      </c>
      <c r="N29" s="47">
        <f>SUM(N6:N28)</f>
        <v/>
      </c>
      <c r="O29" s="47">
        <f>SUM(O6:O28)</f>
        <v/>
      </c>
      <c r="P29" s="47">
        <f>SUM(P6:P28)</f>
        <v/>
      </c>
      <c r="Q29" s="47">
        <f>SUM(Q6:Q28)</f>
        <v/>
      </c>
      <c r="R29" s="47">
        <f>SUM(R6:R28)</f>
        <v/>
      </c>
      <c r="S29" s="47">
        <f>SUM(S6:S28)</f>
        <v/>
      </c>
      <c r="T29" s="47">
        <f>SUM(T6:T28)</f>
        <v/>
      </c>
      <c r="U29" s="47">
        <f>SUM(U6:U28)</f>
        <v/>
      </c>
      <c r="V29" s="47">
        <f>SUM(V6:V28)</f>
        <v/>
      </c>
      <c r="W29" s="46" t="n"/>
      <c r="X29" s="46" t="n"/>
      <c r="Y29" s="46" t="n"/>
      <c r="Z29" s="48">
        <f>IF(D29=0,0,V29/D29)</f>
        <v/>
      </c>
      <c r="AA29" s="46" t="n"/>
      <c r="AB29" s="46" t="n"/>
      <c r="AC29" s="46" t="n"/>
      <c r="AD29" s="46" t="n"/>
      <c r="AE29" s="46" t="n"/>
      <c r="AF29" s="46" t="n"/>
    </row>
  </sheetData>
  <mergeCells count="8">
    <mergeCell ref="A4:E4"/>
    <mergeCell ref="A29:B29"/>
    <mergeCell ref="R4:U4"/>
    <mergeCell ref="A1:AF1"/>
    <mergeCell ref="F4:Q4"/>
    <mergeCell ref="AA4:AF4"/>
    <mergeCell ref="A2:AF2"/>
    <mergeCell ref="V4:Z4"/>
  </mergeCells>
  <conditionalFormatting sqref="X6:X28">
    <cfRule type="cellIs" priority="6" operator="lessThan" dxfId="12">
      <formula>0</formula>
    </cfRule>
  </conditionalFormatting>
  <conditionalFormatting sqref="Z6:Z28">
    <cfRule type="cellIs" priority="2" operator="greaterThanOrEqual" dxfId="6">
      <formula>0.9</formula>
    </cfRule>
    <cfRule type="cellIs" priority="3" operator="between" dxfId="10">
      <formula>0.5</formula>
      <formula>0.89</formula>
    </cfRule>
    <cfRule type="cellIs" priority="4" operator="lessThan" dxfId="5">
      <formula>0.5</formula>
    </cfRule>
    <cfRule type="dataBar" priority="5">
      <dataBar>
        <cfvo type="num" val="0"/>
        <cfvo type="num" val="1"/>
        <color rgb="FF1ABC9C"/>
      </dataBar>
    </cfRule>
  </conditionalFormatting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FFE67E22"/>
    <outlinePr summaryBelow="1" summaryRight="1"/>
    <pageSetUpPr/>
  </sheetPr>
  <dimension ref="A1:X33"/>
  <sheetViews>
    <sheetView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10" sqref="G10"/>
    </sheetView>
  </sheetViews>
  <sheetFormatPr baseColWidth="8" defaultColWidth="8.7109375" defaultRowHeight="15"/>
  <cols>
    <col width="12" customWidth="1" style="72" min="1" max="1"/>
    <col width="26" customWidth="1" style="72" min="2" max="2"/>
    <col width="11" customWidth="1" style="72" min="3" max="4"/>
    <col width="9" customWidth="1" style="72" min="5" max="6"/>
    <col width="12" customWidth="1" style="72" min="7" max="7"/>
    <col width="10" customWidth="1" style="72" min="8" max="9"/>
    <col width="11" customWidth="1" style="72" min="10" max="10"/>
    <col width="12" customWidth="1" style="72" min="11" max="12"/>
    <col width="13" customWidth="1" style="72" min="13" max="14"/>
    <col width="11" customWidth="1" style="72" min="15" max="15"/>
    <col width="13" customWidth="1" style="72" min="16" max="17"/>
    <col width="15" customWidth="1" style="72" min="18" max="18"/>
    <col width="10" customWidth="1" style="72" min="19" max="19"/>
    <col width="12" customWidth="1" style="72" min="20" max="21"/>
    <col width="15" customWidth="1" style="72" min="22" max="22"/>
    <col width="11" customWidth="1" style="72" min="23" max="24"/>
  </cols>
  <sheetData>
    <row r="1" ht="18" customHeight="1" s="72">
      <c r="A1" s="15" t="inlineStr">
        <is>
          <t>FINANČNÍ DOPAD – POROVNÁNÍ DODAVATELŮ NA ZÁKLADĚ OBJEDNANÉHO MNOŽSTVÍ</t>
        </is>
      </c>
      <c r="B1" s="69" t="n"/>
      <c r="C1" s="69" t="n"/>
      <c r="D1" s="69" t="n"/>
      <c r="E1" s="69" t="n"/>
      <c r="F1" s="69" t="n"/>
      <c r="G1" s="69" t="n"/>
      <c r="H1" s="69" t="n"/>
      <c r="I1" s="69" t="n"/>
      <c r="J1" s="69" t="n"/>
      <c r="K1" s="69" t="n"/>
      <c r="L1" s="69" t="n"/>
      <c r="M1" s="69" t="n"/>
      <c r="N1" s="69" t="n"/>
      <c r="O1" s="69" t="n"/>
      <c r="P1" s="69" t="n"/>
      <c r="Q1" s="69" t="n"/>
      <c r="R1" s="69" t="n"/>
      <c r="S1" s="69" t="n"/>
      <c r="T1" s="69" t="n"/>
      <c r="U1" s="69" t="n"/>
      <c r="V1" s="69" t="n"/>
      <c r="W1" s="69" t="n"/>
      <c r="X1" s="69" t="n"/>
    </row>
    <row r="2" ht="15" customHeight="1" s="72">
      <c r="A2" s="3" t="inlineStr">
        <is>
          <t>Množství čerpáno z Dashboardu plánování | Přepínače SKONTO a SLEVA ovlivňují ceny SupplierC</t>
        </is>
      </c>
      <c r="B2" s="69" t="n"/>
      <c r="C2" s="69" t="n"/>
      <c r="D2" s="69" t="n"/>
      <c r="E2" s="69" t="n"/>
      <c r="F2" s="69" t="n"/>
      <c r="G2" s="69" t="n"/>
      <c r="H2" s="69" t="n"/>
      <c r="I2" s="69" t="n"/>
      <c r="J2" s="69" t="n"/>
      <c r="K2" s="69" t="n"/>
      <c r="L2" s="69" t="n"/>
      <c r="M2" s="69" t="n"/>
      <c r="N2" s="69" t="n"/>
      <c r="O2" s="69" t="n"/>
      <c r="P2" s="69" t="n"/>
      <c r="Q2" s="69" t="n"/>
      <c r="R2" s="69" t="n"/>
      <c r="S2" s="69" t="n"/>
      <c r="T2" s="69" t="n"/>
      <c r="U2" s="69" t="n"/>
      <c r="V2" s="69" t="n"/>
      <c r="W2" s="69" t="n"/>
      <c r="X2" s="69" t="n"/>
    </row>
    <row r="4" ht="18" customHeight="1" s="72">
      <c r="A4" s="2" t="inlineStr">
        <is>
          <t>PŘEPÍNAČE EUROGLAS:</t>
        </is>
      </c>
      <c r="B4" s="69" t="n"/>
      <c r="C4" s="69" t="n"/>
      <c r="D4" s="1" t="inlineStr">
        <is>
          <t>2% SKONTO (platba do týdne):</t>
        </is>
      </c>
      <c r="E4" s="69" t="n"/>
      <c r="F4" s="69" t="n"/>
      <c r="G4" s="49" t="n">
        <v>0</v>
      </c>
      <c r="H4" s="50" t="inlineStr">
        <is>
          <t>← 1 = ZAPNUTO, 0 = VYPNUTO</t>
        </is>
      </c>
    </row>
    <row r="5" ht="18" customHeight="1" s="72">
      <c r="D5" s="136" t="inlineStr">
        <is>
          <t>3% SLEVA (10 kamionů za 2 měsíce):</t>
        </is>
      </c>
      <c r="E5" s="69" t="n"/>
      <c r="F5" s="69" t="n"/>
      <c r="G5" s="51" t="n">
        <v>0</v>
      </c>
      <c r="H5" s="50" t="inlineStr">
        <is>
          <t>← 1 = ZAPNUTO, 0 = VYPNUTO</t>
        </is>
      </c>
    </row>
    <row r="6" ht="15" customHeight="1" s="72">
      <c r="A6" s="137" t="inlineStr">
        <is>
          <t>SLEDOVÁNÍ 10 KAMIONŮ EUROGLAS:</t>
        </is>
      </c>
      <c r="B6" s="69" t="n"/>
      <c r="C6" s="69" t="n"/>
      <c r="D6" s="138" t="inlineStr">
        <is>
          <t>Objednáno kamionů celkem:</t>
        </is>
      </c>
      <c r="F6" s="53">
        <f>'Dashboard - Plánování'!W29</f>
        <v/>
      </c>
      <c r="G6" s="138" t="inlineStr">
        <is>
          <t>Zbývá do 10 kamionů:</t>
        </is>
      </c>
      <c r="I6" s="54">
        <f>MAX(0,10-F6)</f>
        <v/>
      </c>
      <c r="J6" s="138">
        <f>IF(F6&gt;=10,"✓ SPLNĚNO – 3% sleva aktivní","✗ Nesplněno – zbývá objednat")</f>
        <v/>
      </c>
    </row>
    <row r="8" ht="15" customHeight="1" s="72">
      <c r="A8" s="12" t="inlineStr">
        <is>
          <t>Produkt</t>
        </is>
      </c>
      <c r="C8" s="6" t="inlineStr">
        <is>
          <t>Objednáno</t>
        </is>
      </c>
      <c r="E8" s="8" t="inlineStr">
        <is>
          <t>Jednotkové ceny EUR/m²</t>
        </is>
      </c>
      <c r="H8" s="10" t="inlineStr">
        <is>
          <t>SupplierC po slevách</t>
        </is>
      </c>
      <c r="K8" s="9" t="inlineStr">
        <is>
          <t>Celkové náklady EUR</t>
        </is>
      </c>
      <c r="O8" s="139" t="inlineStr">
        <is>
          <t>Úspora vs SupplierA (EUR)</t>
        </is>
      </c>
      <c r="S8" s="11" t="inlineStr">
        <is>
          <t>Úspora vs SupplierA (%)</t>
        </is>
      </c>
      <c r="W8" s="5" t="inlineStr">
        <is>
          <t>Obj. kamiony přepočet</t>
        </is>
      </c>
      <c r="X8" s="69" t="n"/>
    </row>
    <row r="9" ht="21.75" customHeight="1" s="72">
      <c r="A9" s="36" t="inlineStr">
        <is>
          <t>Karta</t>
        </is>
      </c>
      <c r="B9" s="36" t="inlineStr">
        <is>
          <t>Sklovina</t>
        </is>
      </c>
      <c r="C9" s="36" t="inlineStr">
        <is>
          <t>Obj. m²</t>
        </is>
      </c>
      <c r="D9" s="36" t="inlineStr">
        <is>
          <t>Obj. kamionů</t>
        </is>
      </c>
      <c r="E9" s="36" t="inlineStr">
        <is>
          <t>SupplierA</t>
        </is>
      </c>
      <c r="F9" s="36" t="inlineStr">
        <is>
          <t>SupplierB</t>
        </is>
      </c>
      <c r="G9" s="36" t="inlineStr">
        <is>
          <t>SupplierC orig.</t>
        </is>
      </c>
      <c r="H9" s="36" t="inlineStr">
        <is>
          <t>Po skonto 2%</t>
        </is>
      </c>
      <c r="I9" s="36" t="inlineStr">
        <is>
          <t>Po slevě 3%</t>
        </is>
      </c>
      <c r="J9" s="36" t="inlineStr">
        <is>
          <t>Finální cena</t>
        </is>
      </c>
      <c r="K9" s="36" t="inlineStr">
        <is>
          <t>SupplierA</t>
        </is>
      </c>
      <c r="L9" s="36" t="inlineStr">
        <is>
          <t>SupplierB</t>
        </is>
      </c>
      <c r="M9" s="36" t="inlineStr">
        <is>
          <t>SupplierC orig.</t>
        </is>
      </c>
      <c r="N9" s="36" t="inlineStr">
        <is>
          <t>SupplierC fin.</t>
        </is>
      </c>
      <c r="O9" s="36" t="inlineStr">
        <is>
          <t>SupplierB</t>
        </is>
      </c>
      <c r="P9" s="36" t="inlineStr">
        <is>
          <t>SupplierC orig.</t>
        </is>
      </c>
      <c r="Q9" s="36" t="inlineStr">
        <is>
          <t>SupplierC fin.</t>
        </is>
      </c>
      <c r="R9" s="36" t="inlineStr">
        <is>
          <t>SupplierC fin. vs Guard.</t>
        </is>
      </c>
      <c r="S9" s="36" t="inlineStr">
        <is>
          <t>SupplierB</t>
        </is>
      </c>
      <c r="T9" s="36" t="inlineStr">
        <is>
          <t>SupplierC orig.</t>
        </is>
      </c>
      <c r="U9" s="36" t="inlineStr">
        <is>
          <t>SupplierC fin.</t>
        </is>
      </c>
      <c r="V9" s="36" t="inlineStr">
        <is>
          <t>SupplierC fin. vs Guard.</t>
        </is>
      </c>
      <c r="W9" s="36" t="inlineStr">
        <is>
          <t>Kam./měsíc</t>
        </is>
      </c>
      <c r="X9" s="36" t="inlineStr">
        <is>
          <t>Kam./týden</t>
        </is>
      </c>
    </row>
    <row r="10" ht="15" customHeight="1" s="72">
      <c r="A10" s="17">
        <f>'Zdrojová data'!A4</f>
        <v/>
      </c>
      <c r="B10" s="18">
        <f>'Zdrojová data'!B4</f>
        <v/>
      </c>
      <c r="C10" s="22">
        <f>'Dashboard - Plánování'!V6</f>
        <v/>
      </c>
      <c r="D10" s="55">
        <f>'Dashboard - Plánování'!W6</f>
        <v/>
      </c>
      <c r="E10" s="19">
        <f>'Zdrojová data'!H4</f>
        <v/>
      </c>
      <c r="F10" s="19">
        <f>'Zdrojová data'!I4</f>
        <v/>
      </c>
      <c r="G10" s="19">
        <f>'Zdrojová data'!J4</f>
        <v/>
      </c>
      <c r="H10" s="20">
        <f>G10*(1-0.02*$G$4)</f>
        <v/>
      </c>
      <c r="I10" s="20">
        <f>G10*(1-0.03*$G$5)</f>
        <v/>
      </c>
      <c r="J10" s="56">
        <f>G10*(1-0.02*$G$4)*(1-0.03*$G$5)</f>
        <v/>
      </c>
      <c r="K10" s="38">
        <f>C10*E10</f>
        <v/>
      </c>
      <c r="L10" s="38">
        <f>C10*F10</f>
        <v/>
      </c>
      <c r="M10" s="38">
        <f>C10*G10</f>
        <v/>
      </c>
      <c r="N10" s="57">
        <f>C10*J10</f>
        <v/>
      </c>
      <c r="O10" s="38">
        <f>K10-L10</f>
        <v/>
      </c>
      <c r="P10" s="38">
        <f>K10-M10</f>
        <v/>
      </c>
      <c r="Q10" s="38">
        <f>K10-N10</f>
        <v/>
      </c>
      <c r="R10" s="38">
        <f>L10-N10</f>
        <v/>
      </c>
      <c r="S10" s="21">
        <f>IF(K10=0,0,(K10-L10)/K10)</f>
        <v/>
      </c>
      <c r="T10" s="21">
        <f>IF(K10=0,0,(K10-M10)/K10)</f>
        <v/>
      </c>
      <c r="U10" s="21">
        <f>IF(K10=0,0,(K10-N10)/K10)</f>
        <v/>
      </c>
      <c r="V10" s="21">
        <f>IF(L10=0,0,(L10-N10)/L10)</f>
        <v/>
      </c>
      <c r="W10" s="24">
        <f>D10/12</f>
        <v/>
      </c>
      <c r="X10" s="20">
        <f>D10/52</f>
        <v/>
      </c>
    </row>
    <row r="11" ht="15" customHeight="1" s="72">
      <c r="A11" s="25">
        <f>'Zdrojová data'!A5</f>
        <v/>
      </c>
      <c r="B11" s="26">
        <f>'Zdrojová data'!B5</f>
        <v/>
      </c>
      <c r="C11" s="30">
        <f>'Dashboard - Plánování'!V7</f>
        <v/>
      </c>
      <c r="D11" s="58">
        <f>'Dashboard - Plánování'!W7</f>
        <v/>
      </c>
      <c r="E11" s="27">
        <f>'Zdrojová data'!H5</f>
        <v/>
      </c>
      <c r="F11" s="27">
        <f>'Zdrojová data'!I5</f>
        <v/>
      </c>
      <c r="G11" s="27">
        <f>'Zdrojová data'!J5</f>
        <v/>
      </c>
      <c r="H11" s="28">
        <f>G11*(1-0.02*$G$4)</f>
        <v/>
      </c>
      <c r="I11" s="28">
        <f>G11*(1-0.03*$G$5)</f>
        <v/>
      </c>
      <c r="J11" s="59">
        <f>G11*(1-0.02*$G$4)*(1-0.03*$G$5)</f>
        <v/>
      </c>
      <c r="K11" s="43">
        <f>C11*E11</f>
        <v/>
      </c>
      <c r="L11" s="43">
        <f>C11*F11</f>
        <v/>
      </c>
      <c r="M11" s="43">
        <f>C11*G11</f>
        <v/>
      </c>
      <c r="N11" s="60">
        <f>C11*J11</f>
        <v/>
      </c>
      <c r="O11" s="43">
        <f>K11-L11</f>
        <v/>
      </c>
      <c r="P11" s="43">
        <f>K11-M11</f>
        <v/>
      </c>
      <c r="Q11" s="43">
        <f>K11-N11</f>
        <v/>
      </c>
      <c r="R11" s="43">
        <f>L11-N11</f>
        <v/>
      </c>
      <c r="S11" s="29">
        <f>IF(K11=0,0,(K11-L11)/K11)</f>
        <v/>
      </c>
      <c r="T11" s="29">
        <f>IF(K11=0,0,(K11-M11)/K11)</f>
        <v/>
      </c>
      <c r="U11" s="29">
        <f>IF(K11=0,0,(K11-N11)/K11)</f>
        <v/>
      </c>
      <c r="V11" s="29">
        <f>IF(L11=0,0,(L11-N11)/L11)</f>
        <v/>
      </c>
      <c r="W11" s="32">
        <f>D11/12</f>
        <v/>
      </c>
      <c r="X11" s="28">
        <f>D11/52</f>
        <v/>
      </c>
    </row>
    <row r="12" ht="15" customHeight="1" s="72">
      <c r="A12" s="17">
        <f>'Zdrojová data'!A6</f>
        <v/>
      </c>
      <c r="B12" s="18">
        <f>'Zdrojová data'!B6</f>
        <v/>
      </c>
      <c r="C12" s="22">
        <f>'Dashboard - Plánování'!V8</f>
        <v/>
      </c>
      <c r="D12" s="55">
        <f>'Dashboard - Plánování'!W8</f>
        <v/>
      </c>
      <c r="E12" s="19">
        <f>'Zdrojová data'!H6</f>
        <v/>
      </c>
      <c r="F12" s="19">
        <f>'Zdrojová data'!I6</f>
        <v/>
      </c>
      <c r="G12" s="19">
        <f>'Zdrojová data'!J6</f>
        <v/>
      </c>
      <c r="H12" s="20">
        <f>G12*(1-0.02*$G$4)</f>
        <v/>
      </c>
      <c r="I12" s="20">
        <f>G12*(1-0.03*$G$5)</f>
        <v/>
      </c>
      <c r="J12" s="56">
        <f>G12*(1-0.02*$G$4)*(1-0.03*$G$5)</f>
        <v/>
      </c>
      <c r="K12" s="38">
        <f>C12*E12</f>
        <v/>
      </c>
      <c r="L12" s="38">
        <f>C12*F12</f>
        <v/>
      </c>
      <c r="M12" s="38">
        <f>C12*G12</f>
        <v/>
      </c>
      <c r="N12" s="57">
        <f>C12*J12</f>
        <v/>
      </c>
      <c r="O12" s="38">
        <f>K12-L12</f>
        <v/>
      </c>
      <c r="P12" s="38">
        <f>K12-M12</f>
        <v/>
      </c>
      <c r="Q12" s="38">
        <f>K12-N12</f>
        <v/>
      </c>
      <c r="R12" s="38">
        <f>L12-N12</f>
        <v/>
      </c>
      <c r="S12" s="21">
        <f>IF(K12=0,0,(K12-L12)/K12)</f>
        <v/>
      </c>
      <c r="T12" s="21">
        <f>IF(K12=0,0,(K12-M12)/K12)</f>
        <v/>
      </c>
      <c r="U12" s="21">
        <f>IF(K12=0,0,(K12-N12)/K12)</f>
        <v/>
      </c>
      <c r="V12" s="21">
        <f>IF(L12=0,0,(L12-N12)/L12)</f>
        <v/>
      </c>
      <c r="W12" s="24">
        <f>D12/12</f>
        <v/>
      </c>
      <c r="X12" s="20">
        <f>D12/52</f>
        <v/>
      </c>
    </row>
    <row r="13" ht="15" customHeight="1" s="72">
      <c r="A13" s="25">
        <f>'Zdrojová data'!A7</f>
        <v/>
      </c>
      <c r="B13" s="26">
        <f>'Zdrojová data'!B7</f>
        <v/>
      </c>
      <c r="C13" s="30">
        <f>'Dashboard - Plánování'!V9</f>
        <v/>
      </c>
      <c r="D13" s="58">
        <f>'Dashboard - Plánování'!W9</f>
        <v/>
      </c>
      <c r="E13" s="27">
        <f>'Zdrojová data'!H7</f>
        <v/>
      </c>
      <c r="F13" s="27">
        <f>'Zdrojová data'!I7</f>
        <v/>
      </c>
      <c r="G13" s="27">
        <f>'Zdrojová data'!J7</f>
        <v/>
      </c>
      <c r="H13" s="28">
        <f>G13*(1-0.02*$G$4)</f>
        <v/>
      </c>
      <c r="I13" s="28">
        <f>G13*(1-0.03*$G$5)</f>
        <v/>
      </c>
      <c r="J13" s="59">
        <f>G13*(1-0.02*$G$4)*(1-0.03*$G$5)</f>
        <v/>
      </c>
      <c r="K13" s="43">
        <f>C13*E13</f>
        <v/>
      </c>
      <c r="L13" s="43">
        <f>C13*F13</f>
        <v/>
      </c>
      <c r="M13" s="43">
        <f>C13*G13</f>
        <v/>
      </c>
      <c r="N13" s="60">
        <f>C13*J13</f>
        <v/>
      </c>
      <c r="O13" s="43">
        <f>K13-L13</f>
        <v/>
      </c>
      <c r="P13" s="43">
        <f>K13-M13</f>
        <v/>
      </c>
      <c r="Q13" s="43">
        <f>K13-N13</f>
        <v/>
      </c>
      <c r="R13" s="43">
        <f>L13-N13</f>
        <v/>
      </c>
      <c r="S13" s="29">
        <f>IF(K13=0,0,(K13-L13)/K13)</f>
        <v/>
      </c>
      <c r="T13" s="29">
        <f>IF(K13=0,0,(K13-M13)/K13)</f>
        <v/>
      </c>
      <c r="U13" s="29">
        <f>IF(K13=0,0,(K13-N13)/K13)</f>
        <v/>
      </c>
      <c r="V13" s="29">
        <f>IF(L13=0,0,(L13-N13)/L13)</f>
        <v/>
      </c>
      <c r="W13" s="32">
        <f>D13/12</f>
        <v/>
      </c>
      <c r="X13" s="28">
        <f>D13/52</f>
        <v/>
      </c>
    </row>
    <row r="14" ht="15" customHeight="1" s="72">
      <c r="A14" s="17">
        <f>'Zdrojová data'!A8</f>
        <v/>
      </c>
      <c r="B14" s="18">
        <f>'Zdrojová data'!B8</f>
        <v/>
      </c>
      <c r="C14" s="22">
        <f>'Dashboard - Plánování'!V10</f>
        <v/>
      </c>
      <c r="D14" s="55">
        <f>'Dashboard - Plánování'!W10</f>
        <v/>
      </c>
      <c r="E14" s="19">
        <f>'Zdrojová data'!H8</f>
        <v/>
      </c>
      <c r="F14" s="19">
        <f>'Zdrojová data'!I8</f>
        <v/>
      </c>
      <c r="G14" s="19">
        <f>'Zdrojová data'!J8</f>
        <v/>
      </c>
      <c r="H14" s="20">
        <f>G14*(1-0.02*$G$4)</f>
        <v/>
      </c>
      <c r="I14" s="20">
        <f>G14*(1-0.03*$G$5)</f>
        <v/>
      </c>
      <c r="J14" s="56">
        <f>G14*(1-0.02*$G$4)*(1-0.03*$G$5)</f>
        <v/>
      </c>
      <c r="K14" s="38">
        <f>C14*E14</f>
        <v/>
      </c>
      <c r="L14" s="38">
        <f>C14*F14</f>
        <v/>
      </c>
      <c r="M14" s="38">
        <f>C14*G14</f>
        <v/>
      </c>
      <c r="N14" s="57">
        <f>C14*J14</f>
        <v/>
      </c>
      <c r="O14" s="38">
        <f>K14-L14</f>
        <v/>
      </c>
      <c r="P14" s="38">
        <f>K14-M14</f>
        <v/>
      </c>
      <c r="Q14" s="38">
        <f>K14-N14</f>
        <v/>
      </c>
      <c r="R14" s="38">
        <f>L14-N14</f>
        <v/>
      </c>
      <c r="S14" s="21">
        <f>IF(K14=0,0,(K14-L14)/K14)</f>
        <v/>
      </c>
      <c r="T14" s="21">
        <f>IF(K14=0,0,(K14-M14)/K14)</f>
        <v/>
      </c>
      <c r="U14" s="21">
        <f>IF(K14=0,0,(K14-N14)/K14)</f>
        <v/>
      </c>
      <c r="V14" s="21">
        <f>IF(L14=0,0,(L14-N14)/L14)</f>
        <v/>
      </c>
      <c r="W14" s="24">
        <f>D14/12</f>
        <v/>
      </c>
      <c r="X14" s="20">
        <f>D14/52</f>
        <v/>
      </c>
    </row>
    <row r="15" ht="15" customHeight="1" s="72">
      <c r="A15" s="25">
        <f>'Zdrojová data'!A9</f>
        <v/>
      </c>
      <c r="B15" s="26">
        <f>'Zdrojová data'!B9</f>
        <v/>
      </c>
      <c r="C15" s="30">
        <f>'Dashboard - Plánování'!V11</f>
        <v/>
      </c>
      <c r="D15" s="58">
        <f>'Dashboard - Plánování'!W11</f>
        <v/>
      </c>
      <c r="E15" s="27">
        <f>'Zdrojová data'!H9</f>
        <v/>
      </c>
      <c r="F15" s="27">
        <f>'Zdrojová data'!I9</f>
        <v/>
      </c>
      <c r="G15" s="27">
        <f>'Zdrojová data'!J9</f>
        <v/>
      </c>
      <c r="H15" s="28">
        <f>G15*(1-0.02*$G$4)</f>
        <v/>
      </c>
      <c r="I15" s="28">
        <f>G15*(1-0.03*$G$5)</f>
        <v/>
      </c>
      <c r="J15" s="59">
        <f>G15*(1-0.02*$G$4)*(1-0.03*$G$5)</f>
        <v/>
      </c>
      <c r="K15" s="43">
        <f>C15*E15</f>
        <v/>
      </c>
      <c r="L15" s="43">
        <f>C15*F15</f>
        <v/>
      </c>
      <c r="M15" s="43">
        <f>C15*G15</f>
        <v/>
      </c>
      <c r="N15" s="60">
        <f>C15*J15</f>
        <v/>
      </c>
      <c r="O15" s="43">
        <f>K15-L15</f>
        <v/>
      </c>
      <c r="P15" s="43">
        <f>K15-M15</f>
        <v/>
      </c>
      <c r="Q15" s="43">
        <f>K15-N15</f>
        <v/>
      </c>
      <c r="R15" s="43">
        <f>L15-N15</f>
        <v/>
      </c>
      <c r="S15" s="29">
        <f>IF(K15=0,0,(K15-L15)/K15)</f>
        <v/>
      </c>
      <c r="T15" s="29">
        <f>IF(K15=0,0,(K15-M15)/K15)</f>
        <v/>
      </c>
      <c r="U15" s="29">
        <f>IF(K15=0,0,(K15-N15)/K15)</f>
        <v/>
      </c>
      <c r="V15" s="29">
        <f>IF(L15=0,0,(L15-N15)/L15)</f>
        <v/>
      </c>
      <c r="W15" s="32">
        <f>D15/12</f>
        <v/>
      </c>
      <c r="X15" s="28">
        <f>D15/52</f>
        <v/>
      </c>
    </row>
    <row r="16" ht="15" customHeight="1" s="72">
      <c r="A16" s="17">
        <f>'Zdrojová data'!A10</f>
        <v/>
      </c>
      <c r="B16" s="18">
        <f>'Zdrojová data'!B10</f>
        <v/>
      </c>
      <c r="C16" s="22">
        <f>'Dashboard - Plánování'!V12</f>
        <v/>
      </c>
      <c r="D16" s="55">
        <f>'Dashboard - Plánování'!W12</f>
        <v/>
      </c>
      <c r="E16" s="19">
        <f>'Zdrojová data'!H10</f>
        <v/>
      </c>
      <c r="F16" s="19">
        <f>'Zdrojová data'!I10</f>
        <v/>
      </c>
      <c r="G16" s="19">
        <f>'Zdrojová data'!J10</f>
        <v/>
      </c>
      <c r="H16" s="20">
        <f>G16*(1-0.02*$G$4)</f>
        <v/>
      </c>
      <c r="I16" s="20">
        <f>G16*(1-0.03*$G$5)</f>
        <v/>
      </c>
      <c r="J16" s="56">
        <f>G16*(1-0.02*$G$4)*(1-0.03*$G$5)</f>
        <v/>
      </c>
      <c r="K16" s="38">
        <f>C16*E16</f>
        <v/>
      </c>
      <c r="L16" s="38">
        <f>C16*F16</f>
        <v/>
      </c>
      <c r="M16" s="38">
        <f>C16*G16</f>
        <v/>
      </c>
      <c r="N16" s="57">
        <f>C16*J16</f>
        <v/>
      </c>
      <c r="O16" s="38">
        <f>K16-L16</f>
        <v/>
      </c>
      <c r="P16" s="38">
        <f>K16-M16</f>
        <v/>
      </c>
      <c r="Q16" s="38">
        <f>K16-N16</f>
        <v/>
      </c>
      <c r="R16" s="38">
        <f>L16-N16</f>
        <v/>
      </c>
      <c r="S16" s="21">
        <f>IF(K16=0,0,(K16-L16)/K16)</f>
        <v/>
      </c>
      <c r="T16" s="21">
        <f>IF(K16=0,0,(K16-M16)/K16)</f>
        <v/>
      </c>
      <c r="U16" s="21">
        <f>IF(K16=0,0,(K16-N16)/K16)</f>
        <v/>
      </c>
      <c r="V16" s="21">
        <f>IF(L16=0,0,(L16-N16)/L16)</f>
        <v/>
      </c>
      <c r="W16" s="24">
        <f>D16/12</f>
        <v/>
      </c>
      <c r="X16" s="20">
        <f>D16/52</f>
        <v/>
      </c>
    </row>
    <row r="17" ht="15" customHeight="1" s="72">
      <c r="A17" s="25">
        <f>'Zdrojová data'!A11</f>
        <v/>
      </c>
      <c r="B17" s="26">
        <f>'Zdrojová data'!B11</f>
        <v/>
      </c>
      <c r="C17" s="30">
        <f>'Dashboard - Plánování'!V13</f>
        <v/>
      </c>
      <c r="D17" s="58">
        <f>'Dashboard - Plánování'!W13</f>
        <v/>
      </c>
      <c r="E17" s="27">
        <f>'Zdrojová data'!H11</f>
        <v/>
      </c>
      <c r="F17" s="27">
        <f>'Zdrojová data'!I11</f>
        <v/>
      </c>
      <c r="G17" s="27">
        <f>'Zdrojová data'!J11</f>
        <v/>
      </c>
      <c r="H17" s="28">
        <f>G17*(1-0.02*$G$4)</f>
        <v/>
      </c>
      <c r="I17" s="28">
        <f>G17*(1-0.03*$G$5)</f>
        <v/>
      </c>
      <c r="J17" s="59">
        <f>G17*(1-0.02*$G$4)*(1-0.03*$G$5)</f>
        <v/>
      </c>
      <c r="K17" s="43">
        <f>C17*E17</f>
        <v/>
      </c>
      <c r="L17" s="43">
        <f>C17*F17</f>
        <v/>
      </c>
      <c r="M17" s="43">
        <f>C17*G17</f>
        <v/>
      </c>
      <c r="N17" s="60">
        <f>C17*J17</f>
        <v/>
      </c>
      <c r="O17" s="43">
        <f>K17-L17</f>
        <v/>
      </c>
      <c r="P17" s="43">
        <f>K17-M17</f>
        <v/>
      </c>
      <c r="Q17" s="43">
        <f>K17-N17</f>
        <v/>
      </c>
      <c r="R17" s="43">
        <f>L17-N17</f>
        <v/>
      </c>
      <c r="S17" s="29">
        <f>IF(K17=0,0,(K17-L17)/K17)</f>
        <v/>
      </c>
      <c r="T17" s="29">
        <f>IF(K17=0,0,(K17-M17)/K17)</f>
        <v/>
      </c>
      <c r="U17" s="29">
        <f>IF(K17=0,0,(K17-N17)/K17)</f>
        <v/>
      </c>
      <c r="V17" s="29">
        <f>IF(L17=0,0,(L17-N17)/L17)</f>
        <v/>
      </c>
      <c r="W17" s="32">
        <f>D17/12</f>
        <v/>
      </c>
      <c r="X17" s="28">
        <f>D17/52</f>
        <v/>
      </c>
    </row>
    <row r="18" ht="15" customHeight="1" s="72">
      <c r="A18" s="25">
        <f>'Zdrojová data'!A12</f>
        <v/>
      </c>
      <c r="B18" s="26">
        <f>'Zdrojová data'!B12</f>
        <v/>
      </c>
      <c r="C18" s="30">
        <f>'Dashboard - Plánování'!V14</f>
        <v/>
      </c>
      <c r="D18" s="58">
        <f>'Dashboard - Plánování'!W14</f>
        <v/>
      </c>
      <c r="E18" s="27">
        <f>'Zdrojová data'!H12</f>
        <v/>
      </c>
      <c r="F18" s="27" t="inlineStr">
        <is>
          <t>N/A</t>
        </is>
      </c>
      <c r="G18" s="27">
        <f>'Zdrojová data'!J12</f>
        <v/>
      </c>
      <c r="H18" s="28">
        <f>G18*(1-0.02*$G$4)</f>
        <v/>
      </c>
      <c r="I18" s="28">
        <f>G18*(1-0.03*$G$5)</f>
        <v/>
      </c>
      <c r="J18" s="59">
        <f>G18*(1-0.02*$G$4)*(1-0.03*$G$5)</f>
        <v/>
      </c>
      <c r="K18" s="43">
        <f>C18*E18</f>
        <v/>
      </c>
      <c r="L18" s="43" t="inlineStr">
        <is>
          <t>N/A</t>
        </is>
      </c>
      <c r="M18" s="43">
        <f>C18*G18</f>
        <v/>
      </c>
      <c r="N18" s="60">
        <f>C18*J18</f>
        <v/>
      </c>
      <c r="O18" s="43" t="inlineStr">
        <is>
          <t>N/A</t>
        </is>
      </c>
      <c r="P18" s="43">
        <f>K18-M18</f>
        <v/>
      </c>
      <c r="Q18" s="43">
        <f>K18-N18</f>
        <v/>
      </c>
      <c r="R18" s="43" t="inlineStr">
        <is>
          <t>N/A</t>
        </is>
      </c>
      <c r="S18" s="29" t="inlineStr">
        <is>
          <t>N/A</t>
        </is>
      </c>
      <c r="T18" s="29">
        <f>IF(K18=0,0,(K18-M18)/K18)</f>
        <v/>
      </c>
      <c r="U18" s="29">
        <f>IF(K18=0,0,(K18-N18)/K18)</f>
        <v/>
      </c>
      <c r="V18" s="29" t="inlineStr">
        <is>
          <t>N/A</t>
        </is>
      </c>
      <c r="W18" s="32">
        <f>D18/12</f>
        <v/>
      </c>
      <c r="X18" s="28">
        <f>D18/52</f>
        <v/>
      </c>
    </row>
    <row r="19" ht="15" customHeight="1" s="72">
      <c r="A19" s="25">
        <f>'Zdrojová data'!A13</f>
        <v/>
      </c>
      <c r="B19" s="26">
        <f>'Zdrojová data'!B13</f>
        <v/>
      </c>
      <c r="C19" s="30">
        <f>'Dashboard - Plánování'!V15</f>
        <v/>
      </c>
      <c r="D19" s="58">
        <f>'Dashboard - Plánování'!W15</f>
        <v/>
      </c>
      <c r="E19" s="27">
        <f>'Zdrojová data'!H13</f>
        <v/>
      </c>
      <c r="F19" s="27">
        <f>'Zdrojová data'!I13</f>
        <v/>
      </c>
      <c r="G19" s="27">
        <f>'Zdrojová data'!J13</f>
        <v/>
      </c>
      <c r="H19" s="28">
        <f>G19*(1-0.02*$G$4)</f>
        <v/>
      </c>
      <c r="I19" s="28">
        <f>G19*(1-0.03*$G$5)</f>
        <v/>
      </c>
      <c r="J19" s="59">
        <f>G19*(1-0.02*$G$4)*(1-0.03*$G$5)</f>
        <v/>
      </c>
      <c r="K19" s="43">
        <f>C19*E19</f>
        <v/>
      </c>
      <c r="L19" s="43">
        <f>C19*F19</f>
        <v/>
      </c>
      <c r="M19" s="43">
        <f>C19*G19</f>
        <v/>
      </c>
      <c r="N19" s="60">
        <f>C19*J19</f>
        <v/>
      </c>
      <c r="O19" s="43">
        <f>K19-L19</f>
        <v/>
      </c>
      <c r="P19" s="43">
        <f>K19-M19</f>
        <v/>
      </c>
      <c r="Q19" s="43">
        <f>K19-N19</f>
        <v/>
      </c>
      <c r="R19" s="43">
        <f>L19-N19</f>
        <v/>
      </c>
      <c r="S19" s="29">
        <f>IF(K19=0,0,(K19-L19)/K19)</f>
        <v/>
      </c>
      <c r="T19" s="29">
        <f>IF(K19=0,0,(K19-M19)/K19)</f>
        <v/>
      </c>
      <c r="U19" s="29">
        <f>IF(K19=0,0,(K19-N19)/K19)</f>
        <v/>
      </c>
      <c r="V19" s="29">
        <f>IF(L19=0,0,(L19-N19)/L19)</f>
        <v/>
      </c>
      <c r="W19" s="32">
        <f>D19/12</f>
        <v/>
      </c>
      <c r="X19" s="28">
        <f>D19/52</f>
        <v/>
      </c>
    </row>
    <row r="20" ht="15" customHeight="1" s="72">
      <c r="A20" s="17">
        <f>'Zdrojová data'!A14</f>
        <v/>
      </c>
      <c r="B20" s="18">
        <f>'Zdrojová data'!B14</f>
        <v/>
      </c>
      <c r="C20" s="22">
        <f>'Dashboard - Plánování'!V16</f>
        <v/>
      </c>
      <c r="D20" s="55">
        <f>'Dashboard - Plánování'!W16</f>
        <v/>
      </c>
      <c r="E20" s="19">
        <f>'Zdrojová data'!H14</f>
        <v/>
      </c>
      <c r="F20" s="19">
        <f>'Zdrojová data'!I14</f>
        <v/>
      </c>
      <c r="G20" s="19">
        <f>'Zdrojová data'!J14</f>
        <v/>
      </c>
      <c r="H20" s="20">
        <f>G20*(1-0.02*$G$4)</f>
        <v/>
      </c>
      <c r="I20" s="20">
        <f>G20*(1-0.03*$G$5)</f>
        <v/>
      </c>
      <c r="J20" s="56">
        <f>G20*(1-0.02*$G$4)*(1-0.03*$G$5)</f>
        <v/>
      </c>
      <c r="K20" s="38">
        <f>C20*E20</f>
        <v/>
      </c>
      <c r="L20" s="38">
        <f>C20*F20</f>
        <v/>
      </c>
      <c r="M20" s="38">
        <f>C20*G20</f>
        <v/>
      </c>
      <c r="N20" s="57">
        <f>C20*J20</f>
        <v/>
      </c>
      <c r="O20" s="38">
        <f>K20-L20</f>
        <v/>
      </c>
      <c r="P20" s="38">
        <f>K20-M20</f>
        <v/>
      </c>
      <c r="Q20" s="38">
        <f>K20-N20</f>
        <v/>
      </c>
      <c r="R20" s="38">
        <f>L20-N20</f>
        <v/>
      </c>
      <c r="S20" s="21">
        <f>IF(K20=0,0,(K20-L20)/K20)</f>
        <v/>
      </c>
      <c r="T20" s="21">
        <f>IF(K20=0,0,(K20-M20)/K20)</f>
        <v/>
      </c>
      <c r="U20" s="21">
        <f>IF(K20=0,0,(K20-N20)/K20)</f>
        <v/>
      </c>
      <c r="V20" s="21">
        <f>IF(L20=0,0,(L20-N20)/L20)</f>
        <v/>
      </c>
      <c r="W20" s="24">
        <f>D20/12</f>
        <v/>
      </c>
      <c r="X20" s="20">
        <f>D20/52</f>
        <v/>
      </c>
    </row>
    <row r="21" ht="15" customHeight="1" s="72">
      <c r="A21" s="25">
        <f>'Zdrojová data'!A15</f>
        <v/>
      </c>
      <c r="B21" s="26">
        <f>'Zdrojová data'!B15</f>
        <v/>
      </c>
      <c r="C21" s="30">
        <f>'Dashboard - Plánování'!V17</f>
        <v/>
      </c>
      <c r="D21" s="58">
        <f>'Dashboard - Plánování'!W17</f>
        <v/>
      </c>
      <c r="E21" s="27">
        <f>'Zdrojová data'!H15</f>
        <v/>
      </c>
      <c r="F21" s="27">
        <f>'Zdrojová data'!I15</f>
        <v/>
      </c>
      <c r="G21" s="27">
        <f>'Zdrojová data'!J15</f>
        <v/>
      </c>
      <c r="H21" s="28">
        <f>G21*(1-0.02*$G$4)</f>
        <v/>
      </c>
      <c r="I21" s="28">
        <f>G21*(1-0.03*$G$5)</f>
        <v/>
      </c>
      <c r="J21" s="59">
        <f>G21*(1-0.02*$G$4)*(1-0.03*$G$5)</f>
        <v/>
      </c>
      <c r="K21" s="43">
        <f>C21*E21</f>
        <v/>
      </c>
      <c r="L21" s="43">
        <f>C21*F21</f>
        <v/>
      </c>
      <c r="M21" s="43">
        <f>C21*G21</f>
        <v/>
      </c>
      <c r="N21" s="60">
        <f>C21*J21</f>
        <v/>
      </c>
      <c r="O21" s="43">
        <f>K21-L21</f>
        <v/>
      </c>
      <c r="P21" s="43">
        <f>K21-M21</f>
        <v/>
      </c>
      <c r="Q21" s="43">
        <f>K21-N21</f>
        <v/>
      </c>
      <c r="R21" s="43">
        <f>L21-N21</f>
        <v/>
      </c>
      <c r="S21" s="29">
        <f>IF(K21=0,0,(K21-L21)/K21)</f>
        <v/>
      </c>
      <c r="T21" s="29">
        <f>IF(K21=0,0,(K21-M21)/K21)</f>
        <v/>
      </c>
      <c r="U21" s="29">
        <f>IF(K21=0,0,(K21-N21)/K21)</f>
        <v/>
      </c>
      <c r="V21" s="29">
        <f>IF(L21=0,0,(L21-N21)/L21)</f>
        <v/>
      </c>
      <c r="W21" s="32">
        <f>D21/12</f>
        <v/>
      </c>
      <c r="X21" s="28">
        <f>D21/52</f>
        <v/>
      </c>
    </row>
    <row r="22" ht="15" customHeight="1" s="72">
      <c r="A22" s="17">
        <f>'Zdrojová data'!A16</f>
        <v/>
      </c>
      <c r="B22" s="18">
        <f>'Zdrojová data'!B16</f>
        <v/>
      </c>
      <c r="C22" s="22">
        <f>'Dashboard - Plánování'!V18</f>
        <v/>
      </c>
      <c r="D22" s="55">
        <f>'Dashboard - Plánování'!W18</f>
        <v/>
      </c>
      <c r="E22" s="19">
        <f>'Zdrojová data'!H16</f>
        <v/>
      </c>
      <c r="F22" s="19">
        <f>'Zdrojová data'!I16</f>
        <v/>
      </c>
      <c r="G22" s="19">
        <f>'Zdrojová data'!J16</f>
        <v/>
      </c>
      <c r="H22" s="20">
        <f>G22*(1-0.02*$G$4)</f>
        <v/>
      </c>
      <c r="I22" s="20">
        <f>G22*(1-0.03*$G$5)</f>
        <v/>
      </c>
      <c r="J22" s="56">
        <f>G22*(1-0.02*$G$4)*(1-0.03*$G$5)</f>
        <v/>
      </c>
      <c r="K22" s="38">
        <f>C22*E22</f>
        <v/>
      </c>
      <c r="L22" s="38">
        <f>C22*F22</f>
        <v/>
      </c>
      <c r="M22" s="38">
        <f>C22*G22</f>
        <v/>
      </c>
      <c r="N22" s="57">
        <f>C22*J22</f>
        <v/>
      </c>
      <c r="O22" s="38">
        <f>K22-L22</f>
        <v/>
      </c>
      <c r="P22" s="38">
        <f>K22-M22</f>
        <v/>
      </c>
      <c r="Q22" s="38">
        <f>K22-N22</f>
        <v/>
      </c>
      <c r="R22" s="38">
        <f>L22-N22</f>
        <v/>
      </c>
      <c r="S22" s="21">
        <f>IF(K22=0,0,(K22-L22)/K22)</f>
        <v/>
      </c>
      <c r="T22" s="21">
        <f>IF(K22=0,0,(K22-M22)/K22)</f>
        <v/>
      </c>
      <c r="U22" s="21">
        <f>IF(K22=0,0,(K22-N22)/K22)</f>
        <v/>
      </c>
      <c r="V22" s="21">
        <f>IF(L22=0,0,(L22-N22)/L22)</f>
        <v/>
      </c>
      <c r="W22" s="24">
        <f>D22/12</f>
        <v/>
      </c>
      <c r="X22" s="20">
        <f>D22/52</f>
        <v/>
      </c>
    </row>
    <row r="23" ht="15" customHeight="1" s="72">
      <c r="A23" s="25">
        <f>'Zdrojová data'!A17</f>
        <v/>
      </c>
      <c r="B23" s="26">
        <f>'Zdrojová data'!B17</f>
        <v/>
      </c>
      <c r="C23" s="30">
        <f>'Dashboard - Plánování'!V19</f>
        <v/>
      </c>
      <c r="D23" s="58">
        <f>'Dashboard - Plánování'!W19</f>
        <v/>
      </c>
      <c r="E23" s="27">
        <f>'Zdrojová data'!H17</f>
        <v/>
      </c>
      <c r="F23" s="27">
        <f>'Zdrojová data'!I17</f>
        <v/>
      </c>
      <c r="G23" s="27">
        <f>'Zdrojová data'!J17</f>
        <v/>
      </c>
      <c r="H23" s="28">
        <f>G23*(1-0.02*$G$4)</f>
        <v/>
      </c>
      <c r="I23" s="28">
        <f>G23*(1-0.03*$G$5)</f>
        <v/>
      </c>
      <c r="J23" s="59">
        <f>G23*(1-0.02*$G$4)*(1-0.03*$G$5)</f>
        <v/>
      </c>
      <c r="K23" s="43">
        <f>C23*E23</f>
        <v/>
      </c>
      <c r="L23" s="43">
        <f>C23*F23</f>
        <v/>
      </c>
      <c r="M23" s="43">
        <f>C23*G23</f>
        <v/>
      </c>
      <c r="N23" s="60">
        <f>C23*J23</f>
        <v/>
      </c>
      <c r="O23" s="43">
        <f>K23-L23</f>
        <v/>
      </c>
      <c r="P23" s="43">
        <f>K23-M23</f>
        <v/>
      </c>
      <c r="Q23" s="43">
        <f>K23-N23</f>
        <v/>
      </c>
      <c r="R23" s="43">
        <f>L23-N23</f>
        <v/>
      </c>
      <c r="S23" s="29">
        <f>IF(K23=0,0,(K23-L23)/K23)</f>
        <v/>
      </c>
      <c r="T23" s="29">
        <f>IF(K23=0,0,(K23-M23)/K23)</f>
        <v/>
      </c>
      <c r="U23" s="29">
        <f>IF(K23=0,0,(K23-N23)/K23)</f>
        <v/>
      </c>
      <c r="V23" s="29">
        <f>IF(L23=0,0,(L23-N23)/L23)</f>
        <v/>
      </c>
      <c r="W23" s="32">
        <f>D23/12</f>
        <v/>
      </c>
      <c r="X23" s="28">
        <f>D23/52</f>
        <v/>
      </c>
    </row>
    <row r="24" ht="15" customHeight="1" s="72">
      <c r="A24" s="17">
        <f>'Zdrojová data'!A18</f>
        <v/>
      </c>
      <c r="B24" s="18">
        <f>'Zdrojová data'!B18</f>
        <v/>
      </c>
      <c r="C24" s="22">
        <f>'Dashboard - Plánování'!V20</f>
        <v/>
      </c>
      <c r="D24" s="55">
        <f>'Dashboard - Plánování'!W20</f>
        <v/>
      </c>
      <c r="E24" s="19">
        <f>'Zdrojová data'!H18</f>
        <v/>
      </c>
      <c r="F24" s="19">
        <f>'Zdrojová data'!I18</f>
        <v/>
      </c>
      <c r="G24" s="19">
        <f>'Zdrojová data'!J18</f>
        <v/>
      </c>
      <c r="H24" s="20">
        <f>G24*(1-0.02*$G$4)</f>
        <v/>
      </c>
      <c r="I24" s="20">
        <f>G24*(1-0.03*$G$5)</f>
        <v/>
      </c>
      <c r="J24" s="56">
        <f>G24*(1-0.02*$G$4)*(1-0.03*$G$5)</f>
        <v/>
      </c>
      <c r="K24" s="38">
        <f>C24*E24</f>
        <v/>
      </c>
      <c r="L24" s="38">
        <f>C24*F24</f>
        <v/>
      </c>
      <c r="M24" s="38">
        <f>C24*G24</f>
        <v/>
      </c>
      <c r="N24" s="57">
        <f>C24*J24</f>
        <v/>
      </c>
      <c r="O24" s="38">
        <f>K24-L24</f>
        <v/>
      </c>
      <c r="P24" s="38">
        <f>K24-M24</f>
        <v/>
      </c>
      <c r="Q24" s="38">
        <f>K24-N24</f>
        <v/>
      </c>
      <c r="R24" s="38">
        <f>L24-N24</f>
        <v/>
      </c>
      <c r="S24" s="21">
        <f>IF(K24=0,0,(K24-L24)/K24)</f>
        <v/>
      </c>
      <c r="T24" s="21">
        <f>IF(K24=0,0,(K24-M24)/K24)</f>
        <v/>
      </c>
      <c r="U24" s="21">
        <f>IF(K24=0,0,(K24-N24)/K24)</f>
        <v/>
      </c>
      <c r="V24" s="21">
        <f>IF(L24=0,0,(L24-N24)/L24)</f>
        <v/>
      </c>
      <c r="W24" s="24">
        <f>D24/12</f>
        <v/>
      </c>
      <c r="X24" s="20">
        <f>D24/52</f>
        <v/>
      </c>
    </row>
    <row r="25" ht="15" customHeight="1" s="72">
      <c r="A25" s="25">
        <f>'Zdrojová data'!A19</f>
        <v/>
      </c>
      <c r="B25" s="26">
        <f>'Zdrojová data'!B19</f>
        <v/>
      </c>
      <c r="C25" s="30">
        <f>'Dashboard - Plánování'!V21</f>
        <v/>
      </c>
      <c r="D25" s="58">
        <f>'Dashboard - Plánování'!W21</f>
        <v/>
      </c>
      <c r="E25" s="27">
        <f>'Zdrojová data'!H19</f>
        <v/>
      </c>
      <c r="F25" s="27">
        <f>'Zdrojová data'!I19</f>
        <v/>
      </c>
      <c r="G25" s="27">
        <f>'Zdrojová data'!J19</f>
        <v/>
      </c>
      <c r="H25" s="28">
        <f>G25*(1-0.02*$G$4)</f>
        <v/>
      </c>
      <c r="I25" s="28">
        <f>G25*(1-0.03*$G$5)</f>
        <v/>
      </c>
      <c r="J25" s="59">
        <f>G25*(1-0.02*$G$4)*(1-0.03*$G$5)</f>
        <v/>
      </c>
      <c r="K25" s="43">
        <f>C25*E25</f>
        <v/>
      </c>
      <c r="L25" s="43">
        <f>C25*F25</f>
        <v/>
      </c>
      <c r="M25" s="43">
        <f>C25*G25</f>
        <v/>
      </c>
      <c r="N25" s="60">
        <f>C25*J25</f>
        <v/>
      </c>
      <c r="O25" s="43">
        <f>K25-L25</f>
        <v/>
      </c>
      <c r="P25" s="43">
        <f>K25-M25</f>
        <v/>
      </c>
      <c r="Q25" s="43">
        <f>K25-N25</f>
        <v/>
      </c>
      <c r="R25" s="43">
        <f>L25-N25</f>
        <v/>
      </c>
      <c r="S25" s="29">
        <f>IF(K25=0,0,(K25-L25)/K25)</f>
        <v/>
      </c>
      <c r="T25" s="29">
        <f>IF(K25=0,0,(K25-M25)/K25)</f>
        <v/>
      </c>
      <c r="U25" s="29">
        <f>IF(K25=0,0,(K25-N25)/K25)</f>
        <v/>
      </c>
      <c r="V25" s="29">
        <f>IF(L25=0,0,(L25-N25)/L25)</f>
        <v/>
      </c>
      <c r="W25" s="32">
        <f>D25/12</f>
        <v/>
      </c>
      <c r="X25" s="28">
        <f>D25/52</f>
        <v/>
      </c>
    </row>
    <row r="26" ht="15" customHeight="1" s="72">
      <c r="A26" s="17">
        <f>'Zdrojová data'!A20</f>
        <v/>
      </c>
      <c r="B26" s="18">
        <f>'Zdrojová data'!B20</f>
        <v/>
      </c>
      <c r="C26" s="22">
        <f>'Dashboard - Plánování'!V22</f>
        <v/>
      </c>
      <c r="D26" s="55">
        <f>'Dashboard - Plánování'!W22</f>
        <v/>
      </c>
      <c r="E26" s="19">
        <f>'Zdrojová data'!H20</f>
        <v/>
      </c>
      <c r="F26" s="19">
        <f>'Zdrojová data'!I20</f>
        <v/>
      </c>
      <c r="G26" s="19">
        <f>'Zdrojová data'!J20</f>
        <v/>
      </c>
      <c r="H26" s="20">
        <f>G26*(1-0.02*$G$4)</f>
        <v/>
      </c>
      <c r="I26" s="20">
        <f>G26*(1-0.03*$G$5)</f>
        <v/>
      </c>
      <c r="J26" s="56">
        <f>G26*(1-0.02*$G$4)*(1-0.03*$G$5)</f>
        <v/>
      </c>
      <c r="K26" s="38">
        <f>C26*E26</f>
        <v/>
      </c>
      <c r="L26" s="38">
        <f>C26*F26</f>
        <v/>
      </c>
      <c r="M26" s="38">
        <f>C26*G26</f>
        <v/>
      </c>
      <c r="N26" s="57">
        <f>C26*J26</f>
        <v/>
      </c>
      <c r="O26" s="38">
        <f>K26-L26</f>
        <v/>
      </c>
      <c r="P26" s="38">
        <f>K26-M26</f>
        <v/>
      </c>
      <c r="Q26" s="38">
        <f>K26-N26</f>
        <v/>
      </c>
      <c r="R26" s="38">
        <f>L26-N26</f>
        <v/>
      </c>
      <c r="S26" s="21">
        <f>IF(K26=0,0,(K26-L26)/K26)</f>
        <v/>
      </c>
      <c r="T26" s="21">
        <f>IF(K26=0,0,(K26-M26)/K26)</f>
        <v/>
      </c>
      <c r="U26" s="21">
        <f>IF(K26=0,0,(K26-N26)/K26)</f>
        <v/>
      </c>
      <c r="V26" s="21">
        <f>IF(L26=0,0,(L26-N26)/L26)</f>
        <v/>
      </c>
      <c r="W26" s="24">
        <f>D26/12</f>
        <v/>
      </c>
      <c r="X26" s="20">
        <f>D26/52</f>
        <v/>
      </c>
    </row>
    <row r="27" ht="15" customHeight="1" s="72">
      <c r="A27" s="25">
        <f>'Zdrojová data'!A21</f>
        <v/>
      </c>
      <c r="B27" s="26">
        <f>'Zdrojová data'!B21</f>
        <v/>
      </c>
      <c r="C27" s="30">
        <f>'Dashboard - Plánování'!V23</f>
        <v/>
      </c>
      <c r="D27" s="58">
        <f>'Dashboard - Plánování'!W23</f>
        <v/>
      </c>
      <c r="E27" s="27">
        <f>'Zdrojová data'!H21</f>
        <v/>
      </c>
      <c r="F27" s="27">
        <f>'Zdrojová data'!I21</f>
        <v/>
      </c>
      <c r="G27" s="27">
        <f>'Zdrojová data'!J21</f>
        <v/>
      </c>
      <c r="H27" s="28">
        <f>G27*(1-0.02*$G$4)</f>
        <v/>
      </c>
      <c r="I27" s="28">
        <f>G27*(1-0.03*$G$5)</f>
        <v/>
      </c>
      <c r="J27" s="59">
        <f>G27*(1-0.02*$G$4)*(1-0.03*$G$5)</f>
        <v/>
      </c>
      <c r="K27" s="43">
        <f>C27*E27</f>
        <v/>
      </c>
      <c r="L27" s="43">
        <f>C27*F27</f>
        <v/>
      </c>
      <c r="M27" s="43">
        <f>C27*G27</f>
        <v/>
      </c>
      <c r="N27" s="60">
        <f>C27*J27</f>
        <v/>
      </c>
      <c r="O27" s="43">
        <f>K27-L27</f>
        <v/>
      </c>
      <c r="P27" s="43">
        <f>K27-M27</f>
        <v/>
      </c>
      <c r="Q27" s="43">
        <f>K27-N27</f>
        <v/>
      </c>
      <c r="R27" s="43">
        <f>L27-N27</f>
        <v/>
      </c>
      <c r="S27" s="29">
        <f>IF(K27=0,0,(K27-L27)/K27)</f>
        <v/>
      </c>
      <c r="T27" s="29">
        <f>IF(K27=0,0,(K27-M27)/K27)</f>
        <v/>
      </c>
      <c r="U27" s="29">
        <f>IF(K27=0,0,(K27-N27)/K27)</f>
        <v/>
      </c>
      <c r="V27" s="29">
        <f>IF(L27=0,0,(L27-N27)/L27)</f>
        <v/>
      </c>
      <c r="W27" s="32">
        <f>D27/12</f>
        <v/>
      </c>
      <c r="X27" s="28">
        <f>D27/52</f>
        <v/>
      </c>
    </row>
    <row r="28" ht="15" customHeight="1" s="72">
      <c r="A28" s="17">
        <f>'Zdrojová data'!A22</f>
        <v/>
      </c>
      <c r="B28" s="18">
        <f>'Zdrojová data'!B22</f>
        <v/>
      </c>
      <c r="C28" s="22">
        <f>'Dashboard - Plánování'!V24</f>
        <v/>
      </c>
      <c r="D28" s="55">
        <f>'Dashboard - Plánování'!W24</f>
        <v/>
      </c>
      <c r="E28" s="19">
        <f>'Zdrojová data'!H22</f>
        <v/>
      </c>
      <c r="F28" s="19">
        <f>'Zdrojová data'!I22</f>
        <v/>
      </c>
      <c r="G28" s="19">
        <f>'Zdrojová data'!J22</f>
        <v/>
      </c>
      <c r="H28" s="20">
        <f>G28*(1-0.02*$G$4)</f>
        <v/>
      </c>
      <c r="I28" s="20">
        <f>G28*(1-0.03*$G$5)</f>
        <v/>
      </c>
      <c r="J28" s="56">
        <f>G28*(1-0.02*$G$4)*(1-0.03*$G$5)</f>
        <v/>
      </c>
      <c r="K28" s="38">
        <f>C28*E28</f>
        <v/>
      </c>
      <c r="L28" s="38">
        <f>C28*F28</f>
        <v/>
      </c>
      <c r="M28" s="38">
        <f>C28*G28</f>
        <v/>
      </c>
      <c r="N28" s="57">
        <f>C28*J28</f>
        <v/>
      </c>
      <c r="O28" s="38">
        <f>K28-L28</f>
        <v/>
      </c>
      <c r="P28" s="38">
        <f>K28-M28</f>
        <v/>
      </c>
      <c r="Q28" s="38">
        <f>K28-N28</f>
        <v/>
      </c>
      <c r="R28" s="38">
        <f>L28-N28</f>
        <v/>
      </c>
      <c r="S28" s="21">
        <f>IF(K28=0,0,(K28-L28)/K28)</f>
        <v/>
      </c>
      <c r="T28" s="21">
        <f>IF(K28=0,0,(K28-M28)/K28)</f>
        <v/>
      </c>
      <c r="U28" s="21">
        <f>IF(K28=0,0,(K28-N28)/K28)</f>
        <v/>
      </c>
      <c r="V28" s="21">
        <f>IF(L28=0,0,(L28-N28)/L28)</f>
        <v/>
      </c>
      <c r="W28" s="24">
        <f>D28/12</f>
        <v/>
      </c>
      <c r="X28" s="20">
        <f>D28/52</f>
        <v/>
      </c>
    </row>
    <row r="29" ht="15" customHeight="1" s="72">
      <c r="A29" s="25">
        <f>'Zdrojová data'!A23</f>
        <v/>
      </c>
      <c r="B29" s="26">
        <f>'Zdrojová data'!B23</f>
        <v/>
      </c>
      <c r="C29" s="30">
        <f>'Dashboard - Plánování'!V25</f>
        <v/>
      </c>
      <c r="D29" s="58">
        <f>'Dashboard - Plánování'!W25</f>
        <v/>
      </c>
      <c r="E29" s="27">
        <f>'Zdrojová data'!H23</f>
        <v/>
      </c>
      <c r="F29" s="27">
        <f>'Zdrojová data'!I23</f>
        <v/>
      </c>
      <c r="G29" s="27">
        <f>'Zdrojová data'!J23</f>
        <v/>
      </c>
      <c r="H29" s="28">
        <f>G29*(1-0.02*$G$4)</f>
        <v/>
      </c>
      <c r="I29" s="28">
        <f>G29*(1-0.03*$G$5)</f>
        <v/>
      </c>
      <c r="J29" s="59">
        <f>G29*(1-0.02*$G$4)*(1-0.03*$G$5)</f>
        <v/>
      </c>
      <c r="K29" s="43">
        <f>C29*E29</f>
        <v/>
      </c>
      <c r="L29" s="43">
        <f>C29*F29</f>
        <v/>
      </c>
      <c r="M29" s="43">
        <f>C29*G29</f>
        <v/>
      </c>
      <c r="N29" s="60">
        <f>C29*J29</f>
        <v/>
      </c>
      <c r="O29" s="43">
        <f>K29-L29</f>
        <v/>
      </c>
      <c r="P29" s="43">
        <f>K29-M29</f>
        <v/>
      </c>
      <c r="Q29" s="43">
        <f>K29-N29</f>
        <v/>
      </c>
      <c r="R29" s="43">
        <f>L29-N29</f>
        <v/>
      </c>
      <c r="S29" s="29">
        <f>IF(K29=0,0,(K29-L29)/K29)</f>
        <v/>
      </c>
      <c r="T29" s="29">
        <f>IF(K29=0,0,(K29-M29)/K29)</f>
        <v/>
      </c>
      <c r="U29" s="29">
        <f>IF(K29=0,0,(K29-N29)/K29)</f>
        <v/>
      </c>
      <c r="V29" s="29">
        <f>IF(L29=0,0,(L29-N29)/L29)</f>
        <v/>
      </c>
      <c r="W29" s="32">
        <f>D29/12</f>
        <v/>
      </c>
      <c r="X29" s="28">
        <f>D29/52</f>
        <v/>
      </c>
    </row>
    <row r="30" ht="15" customHeight="1" s="72">
      <c r="A30" s="17">
        <f>'Zdrojová data'!A24</f>
        <v/>
      </c>
      <c r="B30" s="18">
        <f>'Zdrojová data'!B24</f>
        <v/>
      </c>
      <c r="C30" s="22">
        <f>'Dashboard - Plánování'!V26</f>
        <v/>
      </c>
      <c r="D30" s="55">
        <f>'Dashboard - Plánování'!W26</f>
        <v/>
      </c>
      <c r="E30" s="19">
        <f>'Zdrojová data'!H24</f>
        <v/>
      </c>
      <c r="F30" s="19">
        <f>'Zdrojová data'!I24</f>
        <v/>
      </c>
      <c r="G30" s="19">
        <f>'Zdrojová data'!J24</f>
        <v/>
      </c>
      <c r="H30" s="20">
        <f>G30*(1-0.02*$G$4)</f>
        <v/>
      </c>
      <c r="I30" s="20">
        <f>G30*(1-0.03*$G$5)</f>
        <v/>
      </c>
      <c r="J30" s="56">
        <f>G30*(1-0.02*$G$4)*(1-0.03*$G$5)</f>
        <v/>
      </c>
      <c r="K30" s="38">
        <f>C30*E30</f>
        <v/>
      </c>
      <c r="L30" s="38">
        <f>C30*F30</f>
        <v/>
      </c>
      <c r="M30" s="38">
        <f>C30*G30</f>
        <v/>
      </c>
      <c r="N30" s="57">
        <f>C30*J30</f>
        <v/>
      </c>
      <c r="O30" s="38">
        <f>K30-L30</f>
        <v/>
      </c>
      <c r="P30" s="38">
        <f>K30-M30</f>
        <v/>
      </c>
      <c r="Q30" s="38">
        <f>K30-N30</f>
        <v/>
      </c>
      <c r="R30" s="38">
        <f>L30-N30</f>
        <v/>
      </c>
      <c r="S30" s="21">
        <f>IF(K30=0,0,(K30-L30)/K30)</f>
        <v/>
      </c>
      <c r="T30" s="21">
        <f>IF(K30=0,0,(K30-M30)/K30)</f>
        <v/>
      </c>
      <c r="U30" s="21">
        <f>IF(K30=0,0,(K30-N30)/K30)</f>
        <v/>
      </c>
      <c r="V30" s="21">
        <f>IF(L30=0,0,(L30-N30)/L30)</f>
        <v/>
      </c>
      <c r="W30" s="24">
        <f>D30/12</f>
        <v/>
      </c>
      <c r="X30" s="20">
        <f>D30/52</f>
        <v/>
      </c>
    </row>
    <row r="31" ht="15" customHeight="1" s="72">
      <c r="A31" s="25">
        <f>'Zdrojová data'!A25</f>
        <v/>
      </c>
      <c r="B31" s="26">
        <f>'Zdrojová data'!B25</f>
        <v/>
      </c>
      <c r="C31" s="30">
        <f>'Dashboard - Plánování'!V27</f>
        <v/>
      </c>
      <c r="D31" s="58">
        <f>'Dashboard - Plánování'!W27</f>
        <v/>
      </c>
      <c r="E31" s="27">
        <f>'Zdrojová data'!H25</f>
        <v/>
      </c>
      <c r="F31" s="28">
        <f>'Zdrojová data'!I25</f>
        <v/>
      </c>
      <c r="G31" s="27">
        <f>'Zdrojová data'!J25</f>
        <v/>
      </c>
      <c r="H31" s="28">
        <f>G31*(1-0.02*$G$4)</f>
        <v/>
      </c>
      <c r="I31" s="28">
        <f>G31*(1-0.03*$G$5)</f>
        <v/>
      </c>
      <c r="J31" s="59">
        <f>G31*(1-0.02*$G$4)*(1-0.03*$G$5)</f>
        <v/>
      </c>
      <c r="K31" s="43">
        <f>C31*E31</f>
        <v/>
      </c>
      <c r="L31" s="33">
        <f>C31*F31</f>
        <v/>
      </c>
      <c r="M31" s="43">
        <f>C31*G31</f>
        <v/>
      </c>
      <c r="N31" s="60">
        <f>C31*J31</f>
        <v/>
      </c>
      <c r="O31" s="33">
        <f>K31-L31</f>
        <v/>
      </c>
      <c r="P31" s="43">
        <f>K31-M31</f>
        <v/>
      </c>
      <c r="Q31" s="43">
        <f>K31-N31</f>
        <v/>
      </c>
      <c r="R31" s="33">
        <f>L31-N31</f>
        <v/>
      </c>
      <c r="S31" s="33">
        <f>IF(K31=0,0,(K31-L31)/K31)</f>
        <v/>
      </c>
      <c r="T31" s="29">
        <f>IF(K31=0,0,(K31-M31)/K31)</f>
        <v/>
      </c>
      <c r="U31" s="29">
        <f>IF(K31=0,0,(K31-N31)/K31)</f>
        <v/>
      </c>
      <c r="V31" s="33">
        <f>IF(L31=0,0,(L31-N31)/L31)</f>
        <v/>
      </c>
      <c r="W31" s="32">
        <f>D31/12</f>
        <v/>
      </c>
      <c r="X31" s="28">
        <f>D31/52</f>
        <v/>
      </c>
    </row>
    <row r="32" ht="15" customHeight="1" s="72">
      <c r="A32" s="61">
        <f>'Zdrojová data'!A26</f>
        <v/>
      </c>
      <c r="B32">
        <f>'Zdrojová data'!B26</f>
        <v/>
      </c>
      <c r="C32" s="47">
        <f>'Dashboard - Plánování'!V28</f>
        <v/>
      </c>
      <c r="D32" s="62">
        <f>'Dashboard - Plánování'!W28</f>
        <v/>
      </c>
      <c r="E32" s="63">
        <f>'Zdrojová data'!H26</f>
        <v/>
      </c>
      <c r="F32" s="46" t="inlineStr">
        <is>
          <t>N/A</t>
        </is>
      </c>
      <c r="G32" s="63">
        <f>'Zdrojová data'!J26</f>
        <v/>
      </c>
      <c r="H32" s="46">
        <f>G32*(1-0.02*$G$4)</f>
        <v/>
      </c>
      <c r="I32" s="46">
        <f>G32*(1-0.03*$G$5)</f>
        <v/>
      </c>
      <c r="J32" s="46">
        <f>G32*(1-0.02*$G$4)*(1-0.03*$G$5)</f>
        <v/>
      </c>
      <c r="K32" s="47">
        <f>C32*E32</f>
        <v/>
      </c>
      <c r="L32" s="47" t="inlineStr">
        <is>
          <t>N/A</t>
        </is>
      </c>
      <c r="M32" s="47">
        <f>C32*G32</f>
        <v/>
      </c>
      <c r="N32" s="47">
        <f>C32*J32</f>
        <v/>
      </c>
      <c r="O32" s="47" t="inlineStr">
        <is>
          <t>N/A</t>
        </is>
      </c>
      <c r="P32" s="47">
        <f>K32-M32</f>
        <v/>
      </c>
      <c r="Q32" s="47">
        <f>K32-N32</f>
        <v/>
      </c>
      <c r="R32" s="47" t="inlineStr">
        <is>
          <t>N/A</t>
        </is>
      </c>
      <c r="S32" s="48" t="inlineStr">
        <is>
          <t>N/A</t>
        </is>
      </c>
      <c r="T32" s="48">
        <f>IF(K32=0,0,(K32-M32)/K32)</f>
        <v/>
      </c>
      <c r="U32" s="48">
        <f>IF(K32=0,0,(K32-N32)/K32)</f>
        <v/>
      </c>
      <c r="V32" s="48" t="inlineStr">
        <is>
          <t>N/A</t>
        </is>
      </c>
      <c r="W32" s="46">
        <f>D32/12</f>
        <v/>
      </c>
      <c r="X32" s="46">
        <f>D32/52</f>
        <v/>
      </c>
    </row>
    <row r="33" ht="15" customHeight="1" s="72">
      <c r="A33" s="61" t="inlineStr">
        <is>
          <t>CELKEM</t>
        </is>
      </c>
      <c r="B33" s="69" t="n"/>
      <c r="C33" s="47">
        <f>SUM(C10:C32)</f>
        <v/>
      </c>
      <c r="D33" s="46" t="n"/>
      <c r="E33" s="46" t="n"/>
      <c r="F33" s="46" t="n"/>
      <c r="G33" s="46" t="n"/>
      <c r="H33" s="46" t="n"/>
      <c r="I33" s="46" t="n"/>
      <c r="J33" s="46" t="n"/>
      <c r="K33" s="47">
        <f>SUM(K10:K32)</f>
        <v/>
      </c>
      <c r="L33" s="47">
        <f>SUM(L10:L32)</f>
        <v/>
      </c>
      <c r="M33" s="47">
        <f>SUM(M10:M32)</f>
        <v/>
      </c>
      <c r="N33" s="47">
        <f>SUM(N10:N32)</f>
        <v/>
      </c>
      <c r="O33" s="47">
        <f>SUM(O10:O32)</f>
        <v/>
      </c>
      <c r="P33" s="47">
        <f>SUM(P10:P32)</f>
        <v/>
      </c>
      <c r="Q33" s="47">
        <f>SUM(Q10:Q32)</f>
        <v/>
      </c>
      <c r="R33" s="47">
        <f>SUM(R10:R32)</f>
        <v/>
      </c>
      <c r="S33" s="48">
        <f>IF(K33=0,0,(K33-L33)/K33)</f>
        <v/>
      </c>
      <c r="T33" s="48">
        <f>IF(K33=0,0,(K33-M33)/K33)</f>
        <v/>
      </c>
      <c r="U33" s="48">
        <f>IF(K33=0,0,(K33-N33)/K33)</f>
        <v/>
      </c>
      <c r="V33" s="48">
        <f>IF(L33=0,0,(L33-N33)/L33)</f>
        <v/>
      </c>
      <c r="W33" s="46" t="n"/>
      <c r="X33" s="46" t="n"/>
    </row>
  </sheetData>
  <mergeCells count="16">
    <mergeCell ref="J6:L6"/>
    <mergeCell ref="W8:X8"/>
    <mergeCell ref="D5:F5"/>
    <mergeCell ref="O8:R8"/>
    <mergeCell ref="A33:B33"/>
    <mergeCell ref="S8:V8"/>
    <mergeCell ref="A2:X2"/>
    <mergeCell ref="A6:C6"/>
    <mergeCell ref="E8:G8"/>
    <mergeCell ref="H8:J8"/>
    <mergeCell ref="D4:F4"/>
    <mergeCell ref="K8:N8"/>
    <mergeCell ref="A1:X1"/>
    <mergeCell ref="A4:C4"/>
    <mergeCell ref="A8:B8"/>
    <mergeCell ref="C8:D8"/>
  </mergeCells>
  <conditionalFormatting sqref="O10:R31">
    <cfRule type="cellIs" priority="2" operator="greaterThan" dxfId="6">
      <formula>0</formula>
    </cfRule>
    <cfRule type="cellIs" priority="3" operator="lessThan" dxfId="5">
      <formula>0</formula>
    </cfRule>
  </conditionalFormatting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FF27AE60"/>
    <outlinePr summaryBelow="1" summaryRight="1"/>
    <pageSetUpPr/>
  </sheetPr>
  <dimension ref="A1:O34"/>
  <sheetViews>
    <sheetView zoomScale="90" zoomScaleNormal="90" workbookViewId="0">
      <pane xSplit="2" ySplit="4" topLeftCell="C31" activePane="bottomRight" state="frozen"/>
      <selection pane="topRight" activeCell="C1" sqref="C1"/>
      <selection pane="bottomLeft" activeCell="A5" sqref="A5"/>
      <selection pane="bottomRight" activeCell="S38" sqref="S38"/>
    </sheetView>
  </sheetViews>
  <sheetFormatPr baseColWidth="8" defaultColWidth="8.7109375" defaultRowHeight="15"/>
  <cols>
    <col width="12" customWidth="1" style="72" min="1" max="1"/>
    <col width="26" customWidth="1" style="72" min="2" max="2"/>
    <col width="16" customWidth="1" style="72" min="3" max="3"/>
    <col width="10" customWidth="1" style="72" min="4" max="4"/>
    <col width="12" customWidth="1" style="72" min="5" max="5"/>
    <col width="14" customWidth="1" style="72" min="6" max="9"/>
    <col width="18" customWidth="1" style="72" min="10" max="10"/>
    <col width="12" customWidth="1" style="72" min="11" max="11"/>
    <col width="10" customWidth="1" style="72" min="12" max="12"/>
    <col width="12" customWidth="1" style="72" min="13" max="13"/>
    <col width="13" customWidth="1" style="72" min="14" max="15"/>
  </cols>
  <sheetData>
    <row r="1" ht="18" customHeight="1" s="72">
      <c r="A1" s="15" t="inlineStr">
        <is>
          <t>CELKOVÝ PŘEHLED – MODELACE: DOSAŽENÍ VŠECH SLEV EUROGLAS</t>
        </is>
      </c>
      <c r="B1" s="69" t="n"/>
      <c r="C1" s="69" t="n"/>
      <c r="D1" s="69" t="n"/>
      <c r="E1" s="69" t="n"/>
      <c r="F1" s="69" t="n"/>
      <c r="G1" s="69" t="n"/>
      <c r="H1" s="69" t="n"/>
      <c r="I1" s="69" t="n"/>
      <c r="J1" s="69" t="n"/>
      <c r="K1" s="69" t="n"/>
      <c r="L1" s="69" t="n"/>
      <c r="M1" s="69" t="n"/>
      <c r="N1" s="69" t="n"/>
      <c r="O1" s="69" t="n"/>
    </row>
    <row r="2" ht="15" customHeight="1" s="72">
      <c r="A2" s="140" t="inlineStr">
        <is>
          <t>Scénář: Objednání plného ročního limitu u SupplierC s 2% skontem + 3% slevou za 15 kamionů</t>
        </is>
      </c>
      <c r="B2" s="69" t="n"/>
      <c r="C2" s="69" t="n"/>
      <c r="D2" s="69" t="n"/>
      <c r="E2" s="69" t="n"/>
      <c r="F2" s="69" t="n"/>
      <c r="G2" s="69" t="n"/>
      <c r="H2" s="69" t="n"/>
      <c r="I2" s="69" t="n"/>
      <c r="J2" s="69" t="n"/>
      <c r="K2" s="69" t="n"/>
      <c r="L2" s="69" t="n"/>
      <c r="M2" s="69" t="n"/>
      <c r="N2" s="69" t="n"/>
      <c r="O2" s="69" t="n"/>
    </row>
    <row r="4" ht="23.25" customHeight="1" s="72">
      <c r="A4" s="46" t="inlineStr">
        <is>
          <t>Karta</t>
        </is>
      </c>
      <c r="B4" s="46" t="inlineStr">
        <is>
          <t>Sklovina</t>
        </is>
      </c>
      <c r="C4" s="46" t="inlineStr">
        <is>
          <t>Roční limit m²</t>
        </is>
      </c>
      <c r="D4" s="64" t="inlineStr">
        <is>
          <t>SupplierA cena</t>
        </is>
      </c>
      <c r="E4" s="64" t="inlineStr">
        <is>
          <t>SupplierC orig.</t>
        </is>
      </c>
      <c r="F4" s="64" t="inlineStr">
        <is>
          <t>SupplierC -2% skonto</t>
        </is>
      </c>
      <c r="G4" s="64" t="inlineStr">
        <is>
          <t>SupplierC -3% sleva</t>
        </is>
      </c>
      <c r="H4" s="64" t="inlineStr">
        <is>
          <t>SupplierC obojí</t>
        </is>
      </c>
      <c r="I4" s="65" t="inlineStr">
        <is>
          <t>Náklady SupplierA</t>
        </is>
      </c>
      <c r="J4" s="65" t="inlineStr">
        <is>
          <t>Náklady SupplierC plná sleva</t>
        </is>
      </c>
      <c r="K4" s="65" t="inlineStr">
        <is>
          <t>Úspora EUR</t>
        </is>
      </c>
      <c r="L4" s="65" t="inlineStr">
        <is>
          <t>Úspora %</t>
        </is>
      </c>
      <c r="M4" s="66" t="inlineStr">
        <is>
          <t>Kamionů/rok</t>
        </is>
      </c>
      <c r="N4" s="66" t="inlineStr">
        <is>
          <t>Kamionů/měsíc</t>
        </is>
      </c>
      <c r="O4" s="66" t="inlineStr">
        <is>
          <t>Kamionů/týden</t>
        </is>
      </c>
    </row>
    <row r="5" ht="15" customHeight="1" s="72">
      <c r="A5" s="17">
        <f>'Zdrojová data'!A4</f>
        <v/>
      </c>
      <c r="B5" s="18">
        <f>'Zdrojová data'!B4</f>
        <v/>
      </c>
      <c r="C5" s="22">
        <f>'Zdrojová data'!K4</f>
        <v/>
      </c>
      <c r="D5" s="19">
        <f>'Zdrojová data'!H4</f>
        <v/>
      </c>
      <c r="E5" s="19">
        <f>'Zdrojová data'!J4</f>
        <v/>
      </c>
      <c r="F5" s="20">
        <f>E5*0.98</f>
        <v/>
      </c>
      <c r="G5" s="20">
        <f>E5*0.97</f>
        <v/>
      </c>
      <c r="H5" s="56">
        <f>E5*0.98*0.97</f>
        <v/>
      </c>
      <c r="I5" s="38">
        <f>C5*D5</f>
        <v/>
      </c>
      <c r="J5" s="67">
        <f>C5*H5</f>
        <v/>
      </c>
      <c r="K5" s="38">
        <f>I5-J5</f>
        <v/>
      </c>
      <c r="L5" s="21">
        <f>IF(I5=0,0,(I5-J5)/I5)</f>
        <v/>
      </c>
      <c r="M5" s="24">
        <f>IF('Dashboard - Plánování'!C6=0,0,C5/'Dashboard - Plánování'!C6)</f>
        <v/>
      </c>
      <c r="N5" s="24">
        <f>M5/12</f>
        <v/>
      </c>
      <c r="O5" s="20">
        <f>M5/52</f>
        <v/>
      </c>
    </row>
    <row r="6" ht="15" customHeight="1" s="72">
      <c r="A6" s="25">
        <f>'Zdrojová data'!A5</f>
        <v/>
      </c>
      <c r="B6" s="26">
        <f>'Zdrojová data'!B5</f>
        <v/>
      </c>
      <c r="C6" s="30">
        <f>'Zdrojová data'!K5</f>
        <v/>
      </c>
      <c r="D6" s="27">
        <f>'Zdrojová data'!H5</f>
        <v/>
      </c>
      <c r="E6" s="27">
        <f>'Zdrojová data'!J5</f>
        <v/>
      </c>
      <c r="F6" s="28">
        <f>E6*0.98</f>
        <v/>
      </c>
      <c r="G6" s="28">
        <f>E6*0.97</f>
        <v/>
      </c>
      <c r="H6" s="59">
        <f>E6*0.98*0.97</f>
        <v/>
      </c>
      <c r="I6" s="43">
        <f>C6*D6</f>
        <v/>
      </c>
      <c r="J6" s="68">
        <f>C6*H6</f>
        <v/>
      </c>
      <c r="K6" s="43">
        <f>I6-J6</f>
        <v/>
      </c>
      <c r="L6" s="29">
        <f>IF(I6=0,0,(I6-J6)/I6)</f>
        <v/>
      </c>
      <c r="M6" s="32">
        <f>IF('Dashboard - Plánování'!C7=0,0,C6/'Dashboard - Plánování'!C7)</f>
        <v/>
      </c>
      <c r="N6" s="32">
        <f>M6/12</f>
        <v/>
      </c>
      <c r="O6" s="28">
        <f>M6/52</f>
        <v/>
      </c>
    </row>
    <row r="7" ht="15" customHeight="1" s="72">
      <c r="A7" s="17">
        <f>'Zdrojová data'!A6</f>
        <v/>
      </c>
      <c r="B7" s="18">
        <f>'Zdrojová data'!B6</f>
        <v/>
      </c>
      <c r="C7" s="22">
        <f>'Zdrojová data'!K6</f>
        <v/>
      </c>
      <c r="D7" s="19">
        <f>'Zdrojová data'!H6</f>
        <v/>
      </c>
      <c r="E7" s="19">
        <f>'Zdrojová data'!J6</f>
        <v/>
      </c>
      <c r="F7" s="20">
        <f>E7*0.98</f>
        <v/>
      </c>
      <c r="G7" s="20">
        <f>E7*0.97</f>
        <v/>
      </c>
      <c r="H7" s="56">
        <f>E7*0.98*0.97</f>
        <v/>
      </c>
      <c r="I7" s="38">
        <f>C7*D7</f>
        <v/>
      </c>
      <c r="J7" s="67">
        <f>C7*H7</f>
        <v/>
      </c>
      <c r="K7" s="38">
        <f>I7-J7</f>
        <v/>
      </c>
      <c r="L7" s="21">
        <f>IF(I7=0,0,(I7-J7)/I7)</f>
        <v/>
      </c>
      <c r="M7" s="24">
        <f>IF('Dashboard - Plánování'!C8=0,0,C7/'Dashboard - Plánování'!C8)</f>
        <v/>
      </c>
      <c r="N7" s="24">
        <f>M7/12</f>
        <v/>
      </c>
      <c r="O7" s="20">
        <f>M7/52</f>
        <v/>
      </c>
    </row>
    <row r="8" ht="15" customHeight="1" s="72">
      <c r="A8" s="25">
        <f>'Zdrojová data'!A7</f>
        <v/>
      </c>
      <c r="B8" s="26">
        <f>'Zdrojová data'!B7</f>
        <v/>
      </c>
      <c r="C8" s="30">
        <f>'Zdrojová data'!K7</f>
        <v/>
      </c>
      <c r="D8" s="27">
        <f>'Zdrojová data'!H7</f>
        <v/>
      </c>
      <c r="E8" s="27">
        <f>'Zdrojová data'!J7</f>
        <v/>
      </c>
      <c r="F8" s="28">
        <f>E8*0.98</f>
        <v/>
      </c>
      <c r="G8" s="28">
        <f>E8*0.97</f>
        <v/>
      </c>
      <c r="H8" s="59">
        <f>E8*0.98*0.97</f>
        <v/>
      </c>
      <c r="I8" s="43">
        <f>C8*D8</f>
        <v/>
      </c>
      <c r="J8" s="68">
        <f>C8*H8</f>
        <v/>
      </c>
      <c r="K8" s="43">
        <f>I8-J8</f>
        <v/>
      </c>
      <c r="L8" s="29">
        <f>IF(I8=0,0,(I8-J8)/I8)</f>
        <v/>
      </c>
      <c r="M8" s="32">
        <f>IF('Dashboard - Plánování'!C9=0,0,C8/'Dashboard - Plánování'!C9)</f>
        <v/>
      </c>
      <c r="N8" s="32">
        <f>M8/12</f>
        <v/>
      </c>
      <c r="O8" s="28">
        <f>M8/52</f>
        <v/>
      </c>
    </row>
    <row r="9" ht="15" customHeight="1" s="72">
      <c r="A9" s="17">
        <f>'Zdrojová data'!A8</f>
        <v/>
      </c>
      <c r="B9" s="18">
        <f>'Zdrojová data'!B8</f>
        <v/>
      </c>
      <c r="C9" s="22">
        <f>'Zdrojová data'!K8</f>
        <v/>
      </c>
      <c r="D9" s="19">
        <f>'Zdrojová data'!H8</f>
        <v/>
      </c>
      <c r="E9" s="19">
        <f>'Zdrojová data'!J8</f>
        <v/>
      </c>
      <c r="F9" s="20">
        <f>E9*0.98</f>
        <v/>
      </c>
      <c r="G9" s="20">
        <f>E9*0.97</f>
        <v/>
      </c>
      <c r="H9" s="56">
        <f>E9*0.98*0.97</f>
        <v/>
      </c>
      <c r="I9" s="38">
        <f>C9*D9</f>
        <v/>
      </c>
      <c r="J9" s="67">
        <f>C9*H9</f>
        <v/>
      </c>
      <c r="K9" s="38">
        <f>I9-J9</f>
        <v/>
      </c>
      <c r="L9" s="21">
        <f>IF(I9=0,0,(I9-J9)/I9)</f>
        <v/>
      </c>
      <c r="M9" s="24">
        <f>IF('Dashboard - Plánování'!C10=0,0,C9/'Dashboard - Plánování'!C10)</f>
        <v/>
      </c>
      <c r="N9" s="24">
        <f>M9/12</f>
        <v/>
      </c>
      <c r="O9" s="20">
        <f>M9/52</f>
        <v/>
      </c>
    </row>
    <row r="10" ht="15" customHeight="1" s="72">
      <c r="A10" s="25">
        <f>'Zdrojová data'!A9</f>
        <v/>
      </c>
      <c r="B10" s="26">
        <f>'Zdrojová data'!B9</f>
        <v/>
      </c>
      <c r="C10" s="30">
        <f>'Zdrojová data'!K9</f>
        <v/>
      </c>
      <c r="D10" s="27">
        <f>'Zdrojová data'!H9</f>
        <v/>
      </c>
      <c r="E10" s="27">
        <f>'Zdrojová data'!J9</f>
        <v/>
      </c>
      <c r="F10" s="28">
        <f>E10*0.98</f>
        <v/>
      </c>
      <c r="G10" s="28">
        <f>E10*0.97</f>
        <v/>
      </c>
      <c r="H10" s="59">
        <f>E10*0.98*0.97</f>
        <v/>
      </c>
      <c r="I10" s="43">
        <f>C10*D10</f>
        <v/>
      </c>
      <c r="J10" s="68">
        <f>C10*H10</f>
        <v/>
      </c>
      <c r="K10" s="43">
        <f>I10-J10</f>
        <v/>
      </c>
      <c r="L10" s="29">
        <f>IF(I10=0,0,(I10-J10)/I10)</f>
        <v/>
      </c>
      <c r="M10" s="32">
        <f>IF('Dashboard - Plánování'!C11=0,0,C10/'Dashboard - Plánování'!C11)</f>
        <v/>
      </c>
      <c r="N10" s="32">
        <f>M10/12</f>
        <v/>
      </c>
      <c r="O10" s="28">
        <f>M10/52</f>
        <v/>
      </c>
    </row>
    <row r="11" ht="15" customHeight="1" s="72">
      <c r="A11" s="17">
        <f>'Zdrojová data'!A10</f>
        <v/>
      </c>
      <c r="B11" s="18">
        <f>'Zdrojová data'!B10</f>
        <v/>
      </c>
      <c r="C11" s="22">
        <f>'Zdrojová data'!K10</f>
        <v/>
      </c>
      <c r="D11" s="19">
        <f>'Zdrojová data'!H10</f>
        <v/>
      </c>
      <c r="E11" s="19">
        <f>'Zdrojová data'!J10</f>
        <v/>
      </c>
      <c r="F11" s="20">
        <f>E11*0.98</f>
        <v/>
      </c>
      <c r="G11" s="20">
        <f>E11*0.97</f>
        <v/>
      </c>
      <c r="H11" s="56">
        <f>E11*0.98*0.97</f>
        <v/>
      </c>
      <c r="I11" s="38">
        <f>C11*D11</f>
        <v/>
      </c>
      <c r="J11" s="67">
        <f>C11*H11</f>
        <v/>
      </c>
      <c r="K11" s="38">
        <f>I11-J11</f>
        <v/>
      </c>
      <c r="L11" s="21">
        <f>IF(I11=0,0,(I11-J11)/I11)</f>
        <v/>
      </c>
      <c r="M11" s="24">
        <f>IF('Dashboard - Plánování'!C12=0,0,C11/'Dashboard - Plánování'!C12)</f>
        <v/>
      </c>
      <c r="N11" s="24">
        <f>M11/12</f>
        <v/>
      </c>
      <c r="O11" s="20">
        <f>M11/52</f>
        <v/>
      </c>
    </row>
    <row r="12" ht="15" customHeight="1" s="72">
      <c r="A12" s="25">
        <f>'Zdrojová data'!A11</f>
        <v/>
      </c>
      <c r="B12" s="26">
        <f>'Zdrojová data'!B11</f>
        <v/>
      </c>
      <c r="C12" s="30">
        <f>'Zdrojová data'!K11</f>
        <v/>
      </c>
      <c r="D12" s="27">
        <f>'Zdrojová data'!H11</f>
        <v/>
      </c>
      <c r="E12" s="27">
        <f>'Zdrojová data'!J11</f>
        <v/>
      </c>
      <c r="F12" s="28">
        <f>E12*0.98</f>
        <v/>
      </c>
      <c r="G12" s="28">
        <f>E12*0.97</f>
        <v/>
      </c>
      <c r="H12" s="59">
        <f>E12*0.98*0.97</f>
        <v/>
      </c>
      <c r="I12" s="43">
        <f>C12*D12</f>
        <v/>
      </c>
      <c r="J12" s="68">
        <f>C12*H12</f>
        <v/>
      </c>
      <c r="K12" s="43">
        <f>I12-J12</f>
        <v/>
      </c>
      <c r="L12" s="29">
        <f>IF(I12=0,0,(I12-J12)/I12)</f>
        <v/>
      </c>
      <c r="M12" s="32">
        <f>IF('Dashboard - Plánování'!C13=0,0,C12/'Dashboard - Plánování'!C13)</f>
        <v/>
      </c>
      <c r="N12" s="32">
        <f>M12/12</f>
        <v/>
      </c>
      <c r="O12" s="28">
        <f>M12/52</f>
        <v/>
      </c>
    </row>
    <row r="13" ht="15" customHeight="1" s="72">
      <c r="A13" s="25">
        <f>'Zdrojová data'!A12</f>
        <v/>
      </c>
      <c r="B13" s="26">
        <f>'Zdrojová data'!B12</f>
        <v/>
      </c>
      <c r="C13" s="30">
        <f>'Zdrojová data'!K12</f>
        <v/>
      </c>
      <c r="D13" s="27">
        <f>'Zdrojová data'!H12</f>
        <v/>
      </c>
      <c r="E13" s="27">
        <f>'Zdrojová data'!J12</f>
        <v/>
      </c>
      <c r="F13" s="28">
        <f>E13*0.98</f>
        <v/>
      </c>
      <c r="G13" s="28">
        <f>E13*0.97</f>
        <v/>
      </c>
      <c r="H13" s="59">
        <f>E13*0.98*0.97</f>
        <v/>
      </c>
      <c r="I13" s="43">
        <f>C13*D13</f>
        <v/>
      </c>
      <c r="J13" s="68">
        <f>C13*H13</f>
        <v/>
      </c>
      <c r="K13" s="43">
        <f>I13-J13</f>
        <v/>
      </c>
      <c r="L13" s="29">
        <f>IF(I13=0,0,(I13-J13)/I13)</f>
        <v/>
      </c>
      <c r="M13" s="32">
        <f>IF('Dashboard - Plánování'!C14=0,0,C13/'Dashboard - Plánování'!C14)</f>
        <v/>
      </c>
      <c r="N13" s="32">
        <f>M13/12</f>
        <v/>
      </c>
      <c r="O13" s="28">
        <f>M13/52</f>
        <v/>
      </c>
    </row>
    <row r="14" ht="15" customHeight="1" s="72">
      <c r="A14" s="25">
        <f>'Zdrojová data'!A13</f>
        <v/>
      </c>
      <c r="B14" s="26">
        <f>'Zdrojová data'!B13</f>
        <v/>
      </c>
      <c r="C14" s="30">
        <f>'Zdrojová data'!K13</f>
        <v/>
      </c>
      <c r="D14" s="27">
        <f>'Zdrojová data'!H13</f>
        <v/>
      </c>
      <c r="E14" s="27">
        <f>'Zdrojová data'!J13</f>
        <v/>
      </c>
      <c r="F14" s="28">
        <f>E14*0.98</f>
        <v/>
      </c>
      <c r="G14" s="28">
        <f>E14*0.97</f>
        <v/>
      </c>
      <c r="H14" s="59">
        <f>E14*0.98*0.97</f>
        <v/>
      </c>
      <c r="I14" s="43">
        <f>C14*D14</f>
        <v/>
      </c>
      <c r="J14" s="68">
        <f>C14*H14</f>
        <v/>
      </c>
      <c r="K14" s="43">
        <f>I14-J14</f>
        <v/>
      </c>
      <c r="L14" s="29">
        <f>IF(I14=0,0,(I14-J14)/I14)</f>
        <v/>
      </c>
      <c r="M14" s="32">
        <f>IF('Dashboard - Plánování'!C15=0,0,C14/'Dashboard - Plánování'!C15)</f>
        <v/>
      </c>
      <c r="N14" s="32">
        <f>M14/12</f>
        <v/>
      </c>
      <c r="O14" s="28">
        <f>M14/52</f>
        <v/>
      </c>
    </row>
    <row r="15" ht="15" customHeight="1" s="72">
      <c r="A15" s="17">
        <f>'Zdrojová data'!A14</f>
        <v/>
      </c>
      <c r="B15" s="18">
        <f>'Zdrojová data'!B14</f>
        <v/>
      </c>
      <c r="C15" s="22">
        <f>'Zdrojová data'!K14</f>
        <v/>
      </c>
      <c r="D15" s="19">
        <f>'Zdrojová data'!H14</f>
        <v/>
      </c>
      <c r="E15" s="19">
        <f>'Zdrojová data'!J14</f>
        <v/>
      </c>
      <c r="F15" s="20">
        <f>E15*0.98</f>
        <v/>
      </c>
      <c r="G15" s="20">
        <f>E15*0.97</f>
        <v/>
      </c>
      <c r="H15" s="56">
        <f>E15*0.98*0.97</f>
        <v/>
      </c>
      <c r="I15" s="38">
        <f>C15*D15</f>
        <v/>
      </c>
      <c r="J15" s="67">
        <f>C15*H15</f>
        <v/>
      </c>
      <c r="K15" s="38">
        <f>I15-J15</f>
        <v/>
      </c>
      <c r="L15" s="21">
        <f>IF(I15=0,0,(I15-J15)/I15)</f>
        <v/>
      </c>
      <c r="M15" s="24">
        <f>IF('Dashboard - Plánování'!C16=0,0,C15/'Dashboard - Plánování'!C16)</f>
        <v/>
      </c>
      <c r="N15" s="24">
        <f>M15/12</f>
        <v/>
      </c>
      <c r="O15" s="20">
        <f>M15/52</f>
        <v/>
      </c>
    </row>
    <row r="16" ht="15" customHeight="1" s="72">
      <c r="A16" s="25">
        <f>'Zdrojová data'!A15</f>
        <v/>
      </c>
      <c r="B16" s="26">
        <f>'Zdrojová data'!B15</f>
        <v/>
      </c>
      <c r="C16" s="30">
        <f>'Zdrojová data'!K15</f>
        <v/>
      </c>
      <c r="D16" s="27">
        <f>'Zdrojová data'!H15</f>
        <v/>
      </c>
      <c r="E16" s="27">
        <f>'Zdrojová data'!J15</f>
        <v/>
      </c>
      <c r="F16" s="28">
        <f>E16*0.98</f>
        <v/>
      </c>
      <c r="G16" s="28">
        <f>E16*0.97</f>
        <v/>
      </c>
      <c r="H16" s="59">
        <f>E16*0.98*0.97</f>
        <v/>
      </c>
      <c r="I16" s="43">
        <f>C16*D16</f>
        <v/>
      </c>
      <c r="J16" s="68">
        <f>C16*H16</f>
        <v/>
      </c>
      <c r="K16" s="43">
        <f>I16-J16</f>
        <v/>
      </c>
      <c r="L16" s="29">
        <f>IF(I16=0,0,(I16-J16)/I16)</f>
        <v/>
      </c>
      <c r="M16" s="32">
        <f>IF('Dashboard - Plánování'!C17=0,0,C16/'Dashboard - Plánování'!C17)</f>
        <v/>
      </c>
      <c r="N16" s="32">
        <f>M16/12</f>
        <v/>
      </c>
      <c r="O16" s="28">
        <f>M16/52</f>
        <v/>
      </c>
    </row>
    <row r="17" ht="15" customHeight="1" s="72">
      <c r="A17" s="17">
        <f>'Zdrojová data'!A16</f>
        <v/>
      </c>
      <c r="B17" s="18">
        <f>'Zdrojová data'!B16</f>
        <v/>
      </c>
      <c r="C17" s="22">
        <f>'Zdrojová data'!K16</f>
        <v/>
      </c>
      <c r="D17" s="19">
        <f>'Zdrojová data'!H16</f>
        <v/>
      </c>
      <c r="E17" s="19">
        <f>'Zdrojová data'!J16</f>
        <v/>
      </c>
      <c r="F17" s="20">
        <f>E17*0.98</f>
        <v/>
      </c>
      <c r="G17" s="20">
        <f>E17*0.97</f>
        <v/>
      </c>
      <c r="H17" s="56">
        <f>E17*0.98*0.97</f>
        <v/>
      </c>
      <c r="I17" s="38">
        <f>C17*D17</f>
        <v/>
      </c>
      <c r="J17" s="67">
        <f>C17*H17</f>
        <v/>
      </c>
      <c r="K17" s="38">
        <f>I17-J17</f>
        <v/>
      </c>
      <c r="L17" s="21">
        <f>IF(I17=0,0,(I17-J17)/I17)</f>
        <v/>
      </c>
      <c r="M17" s="24">
        <f>IF('Dashboard - Plánování'!C18=0,0,C17/'Dashboard - Plánování'!C18)</f>
        <v/>
      </c>
      <c r="N17" s="24">
        <f>M17/12</f>
        <v/>
      </c>
      <c r="O17" s="20">
        <f>M17/52</f>
        <v/>
      </c>
    </row>
    <row r="18" ht="15" customHeight="1" s="72">
      <c r="A18" s="25">
        <f>'Zdrojová data'!A17</f>
        <v/>
      </c>
      <c r="B18" s="26">
        <f>'Zdrojová data'!B17</f>
        <v/>
      </c>
      <c r="C18" s="30">
        <f>'Zdrojová data'!K17</f>
        <v/>
      </c>
      <c r="D18" s="27">
        <f>'Zdrojová data'!H17</f>
        <v/>
      </c>
      <c r="E18" s="27">
        <f>'Zdrojová data'!J17</f>
        <v/>
      </c>
      <c r="F18" s="28">
        <f>E18*0.98</f>
        <v/>
      </c>
      <c r="G18" s="28">
        <f>E18*0.97</f>
        <v/>
      </c>
      <c r="H18" s="59">
        <f>E18*0.98*0.97</f>
        <v/>
      </c>
      <c r="I18" s="43">
        <f>C18*D18</f>
        <v/>
      </c>
      <c r="J18" s="68">
        <f>C18*H18</f>
        <v/>
      </c>
      <c r="K18" s="43">
        <f>I18-J18</f>
        <v/>
      </c>
      <c r="L18" s="29">
        <f>IF(I18=0,0,(I18-J18)/I18)</f>
        <v/>
      </c>
      <c r="M18" s="32">
        <f>IF('Dashboard - Plánování'!C19=0,0,C18/'Dashboard - Plánování'!C19)</f>
        <v/>
      </c>
      <c r="N18" s="32">
        <f>M18/12</f>
        <v/>
      </c>
      <c r="O18" s="28">
        <f>M18/52</f>
        <v/>
      </c>
    </row>
    <row r="19" ht="15" customHeight="1" s="72">
      <c r="A19" s="17">
        <f>'Zdrojová data'!A18</f>
        <v/>
      </c>
      <c r="B19" s="18">
        <f>'Zdrojová data'!B18</f>
        <v/>
      </c>
      <c r="C19" s="22">
        <f>'Zdrojová data'!K18</f>
        <v/>
      </c>
      <c r="D19" s="19">
        <f>'Zdrojová data'!H18</f>
        <v/>
      </c>
      <c r="E19" s="19">
        <f>'Zdrojová data'!J18</f>
        <v/>
      </c>
      <c r="F19" s="20">
        <f>E19*0.98</f>
        <v/>
      </c>
      <c r="G19" s="20">
        <f>E19*0.97</f>
        <v/>
      </c>
      <c r="H19" s="56">
        <f>E19*0.98*0.97</f>
        <v/>
      </c>
      <c r="I19" s="38">
        <f>C19*D19</f>
        <v/>
      </c>
      <c r="J19" s="67">
        <f>C19*H19</f>
        <v/>
      </c>
      <c r="K19" s="38">
        <f>I19-J19</f>
        <v/>
      </c>
      <c r="L19" s="21">
        <f>IF(I19=0,0,(I19-J19)/I19)</f>
        <v/>
      </c>
      <c r="M19" s="24">
        <f>IF('Dashboard - Plánování'!C20=0,0,C19/'Dashboard - Plánování'!C20)</f>
        <v/>
      </c>
      <c r="N19" s="24">
        <f>M19/12</f>
        <v/>
      </c>
      <c r="O19" s="20">
        <f>M19/52</f>
        <v/>
      </c>
    </row>
    <row r="20" ht="15" customHeight="1" s="72">
      <c r="A20" s="25">
        <f>'Zdrojová data'!A19</f>
        <v/>
      </c>
      <c r="B20" s="26">
        <f>'Zdrojová data'!B19</f>
        <v/>
      </c>
      <c r="C20" s="30">
        <f>'Zdrojová data'!K19</f>
        <v/>
      </c>
      <c r="D20" s="27">
        <f>'Zdrojová data'!H19</f>
        <v/>
      </c>
      <c r="E20" s="27">
        <f>'Zdrojová data'!J19</f>
        <v/>
      </c>
      <c r="F20" s="28">
        <f>E20*0.98</f>
        <v/>
      </c>
      <c r="G20" s="28">
        <f>E20*0.97</f>
        <v/>
      </c>
      <c r="H20" s="59">
        <f>E20*0.98*0.97</f>
        <v/>
      </c>
      <c r="I20" s="43">
        <f>C20*D20</f>
        <v/>
      </c>
      <c r="J20" s="68">
        <f>C20*H20</f>
        <v/>
      </c>
      <c r="K20" s="43">
        <f>I20-J20</f>
        <v/>
      </c>
      <c r="L20" s="29">
        <f>IF(I20=0,0,(I20-J20)/I20)</f>
        <v/>
      </c>
      <c r="M20" s="32">
        <f>IF('Dashboard - Plánování'!C21=0,0,C20/'Dashboard - Plánování'!C21)</f>
        <v/>
      </c>
      <c r="N20" s="32">
        <f>M20/12</f>
        <v/>
      </c>
      <c r="O20" s="28">
        <f>M20/52</f>
        <v/>
      </c>
    </row>
    <row r="21" ht="15" customHeight="1" s="72">
      <c r="A21" s="17">
        <f>'Zdrojová data'!A20</f>
        <v/>
      </c>
      <c r="B21" s="18">
        <f>'Zdrojová data'!B20</f>
        <v/>
      </c>
      <c r="C21" s="22">
        <f>'Zdrojová data'!K20</f>
        <v/>
      </c>
      <c r="D21" s="19">
        <f>'Zdrojová data'!H20</f>
        <v/>
      </c>
      <c r="E21" s="19">
        <f>'Zdrojová data'!J20</f>
        <v/>
      </c>
      <c r="F21" s="20">
        <f>E21*0.98</f>
        <v/>
      </c>
      <c r="G21" s="20">
        <f>E21*0.97</f>
        <v/>
      </c>
      <c r="H21" s="56">
        <f>E21*0.98*0.97</f>
        <v/>
      </c>
      <c r="I21" s="38">
        <f>C21*D21</f>
        <v/>
      </c>
      <c r="J21" s="67">
        <f>C21*H21</f>
        <v/>
      </c>
      <c r="K21" s="38">
        <f>I21-J21</f>
        <v/>
      </c>
      <c r="L21" s="21">
        <f>IF(I21=0,0,(I21-J21)/I21)</f>
        <v/>
      </c>
      <c r="M21" s="24">
        <f>IF('Dashboard - Plánování'!C22=0,0,C21/'Dashboard - Plánování'!C22)</f>
        <v/>
      </c>
      <c r="N21" s="24">
        <f>M21/12</f>
        <v/>
      </c>
      <c r="O21" s="20">
        <f>M21/52</f>
        <v/>
      </c>
    </row>
    <row r="22" ht="15" customHeight="1" s="72">
      <c r="A22" s="25">
        <f>'Zdrojová data'!A21</f>
        <v/>
      </c>
      <c r="B22" s="26">
        <f>'Zdrojová data'!B21</f>
        <v/>
      </c>
      <c r="C22" s="30">
        <f>'Zdrojová data'!K21</f>
        <v/>
      </c>
      <c r="D22" s="27">
        <f>'Zdrojová data'!H21</f>
        <v/>
      </c>
      <c r="E22" s="27">
        <f>'Zdrojová data'!J21</f>
        <v/>
      </c>
      <c r="F22" s="28">
        <f>E22*0.98</f>
        <v/>
      </c>
      <c r="G22" s="28">
        <f>E22*0.97</f>
        <v/>
      </c>
      <c r="H22" s="59">
        <f>E22*0.98*0.97</f>
        <v/>
      </c>
      <c r="I22" s="43">
        <f>C22*D22</f>
        <v/>
      </c>
      <c r="J22" s="68">
        <f>C22*H22</f>
        <v/>
      </c>
      <c r="K22" s="43">
        <f>I22-J22</f>
        <v/>
      </c>
      <c r="L22" s="29">
        <f>IF(I22=0,0,(I22-J22)/I22)</f>
        <v/>
      </c>
      <c r="M22" s="32">
        <f>IF('Dashboard - Plánování'!C23=0,0,C22/'Dashboard - Plánování'!C23)</f>
        <v/>
      </c>
      <c r="N22" s="32">
        <f>M22/12</f>
        <v/>
      </c>
      <c r="O22" s="28">
        <f>M22/52</f>
        <v/>
      </c>
    </row>
    <row r="23" ht="15" customHeight="1" s="72">
      <c r="A23" s="17">
        <f>'Zdrojová data'!A22</f>
        <v/>
      </c>
      <c r="B23" s="18">
        <f>'Zdrojová data'!B22</f>
        <v/>
      </c>
      <c r="C23" s="22">
        <f>'Zdrojová data'!K22</f>
        <v/>
      </c>
      <c r="D23" s="19">
        <f>'Zdrojová data'!H22</f>
        <v/>
      </c>
      <c r="E23" s="19">
        <f>'Zdrojová data'!J22</f>
        <v/>
      </c>
      <c r="F23" s="20">
        <f>E23*0.98</f>
        <v/>
      </c>
      <c r="G23" s="20">
        <f>E23*0.97</f>
        <v/>
      </c>
      <c r="H23" s="56">
        <f>E23*0.98*0.97</f>
        <v/>
      </c>
      <c r="I23" s="38">
        <f>C23*D23</f>
        <v/>
      </c>
      <c r="J23" s="67">
        <f>C23*H23</f>
        <v/>
      </c>
      <c r="K23" s="38">
        <f>I23-J23</f>
        <v/>
      </c>
      <c r="L23" s="21">
        <f>IF(I23=0,0,(I23-J23)/I23)</f>
        <v/>
      </c>
      <c r="M23" s="24">
        <f>IF('Dashboard - Plánování'!C24=0,0,C23/'Dashboard - Plánování'!C24)</f>
        <v/>
      </c>
      <c r="N23" s="24">
        <f>M23/12</f>
        <v/>
      </c>
      <c r="O23" s="20">
        <f>M23/52</f>
        <v/>
      </c>
    </row>
    <row r="24" ht="15" customHeight="1" s="72">
      <c r="A24" s="25">
        <f>'Zdrojová data'!A23</f>
        <v/>
      </c>
      <c r="B24" s="26">
        <f>'Zdrojová data'!B23</f>
        <v/>
      </c>
      <c r="C24" s="30">
        <f>'Zdrojová data'!K23</f>
        <v/>
      </c>
      <c r="D24" s="27">
        <f>'Zdrojová data'!H23</f>
        <v/>
      </c>
      <c r="E24" s="27">
        <f>'Zdrojová data'!J23</f>
        <v/>
      </c>
      <c r="F24" s="28">
        <f>E24*0.98</f>
        <v/>
      </c>
      <c r="G24" s="28">
        <f>E24*0.97</f>
        <v/>
      </c>
      <c r="H24" s="59">
        <f>E24*0.98*0.97</f>
        <v/>
      </c>
      <c r="I24" s="43">
        <f>C24*D24</f>
        <v/>
      </c>
      <c r="J24" s="68">
        <f>C24*H24</f>
        <v/>
      </c>
      <c r="K24" s="43">
        <f>I24-J24</f>
        <v/>
      </c>
      <c r="L24" s="29">
        <f>IF(I24=0,0,(I24-J24)/I24)</f>
        <v/>
      </c>
      <c r="M24" s="32">
        <f>IF('Dashboard - Plánování'!C25=0,0,C24/'Dashboard - Plánování'!C25)</f>
        <v/>
      </c>
      <c r="N24" s="32">
        <f>M24/12</f>
        <v/>
      </c>
      <c r="O24" s="28">
        <f>M24/52</f>
        <v/>
      </c>
    </row>
    <row r="25" ht="15" customHeight="1" s="72">
      <c r="A25" s="17">
        <f>'Zdrojová data'!A24</f>
        <v/>
      </c>
      <c r="B25" s="18">
        <f>'Zdrojová data'!B24</f>
        <v/>
      </c>
      <c r="C25" s="22">
        <f>'Zdrojová data'!K24</f>
        <v/>
      </c>
      <c r="D25" s="19">
        <f>'Zdrojová data'!H24</f>
        <v/>
      </c>
      <c r="E25" s="19">
        <f>'Zdrojová data'!J24</f>
        <v/>
      </c>
      <c r="F25" s="20">
        <f>E25*0.98</f>
        <v/>
      </c>
      <c r="G25" s="20">
        <f>E25*0.97</f>
        <v/>
      </c>
      <c r="H25" s="56">
        <f>E25*0.98*0.97</f>
        <v/>
      </c>
      <c r="I25" s="38">
        <f>C25*D25</f>
        <v/>
      </c>
      <c r="J25" s="67">
        <f>C25*H25</f>
        <v/>
      </c>
      <c r="K25" s="38">
        <f>I25-J25</f>
        <v/>
      </c>
      <c r="L25" s="21">
        <f>IF(I25=0,0,(I25-J25)/I25)</f>
        <v/>
      </c>
      <c r="M25" s="24">
        <f>IF('Dashboard - Plánování'!C26=0,0,C25/'Dashboard - Plánování'!C26)</f>
        <v/>
      </c>
      <c r="N25" s="24">
        <f>M25/12</f>
        <v/>
      </c>
      <c r="O25" s="20">
        <f>M25/52</f>
        <v/>
      </c>
    </row>
    <row r="26" ht="15" customHeight="1" s="72">
      <c r="A26" s="25">
        <f>'Zdrojová data'!A25</f>
        <v/>
      </c>
      <c r="B26" s="26">
        <f>'Zdrojová data'!B25</f>
        <v/>
      </c>
      <c r="C26" s="30">
        <f>'Zdrojová data'!K25</f>
        <v/>
      </c>
      <c r="D26" s="27">
        <f>'Zdrojová data'!H25</f>
        <v/>
      </c>
      <c r="E26" s="27">
        <f>'Zdrojová data'!J25</f>
        <v/>
      </c>
      <c r="F26" s="28">
        <f>E26*0.98</f>
        <v/>
      </c>
      <c r="G26" s="28">
        <f>E26*0.97</f>
        <v/>
      </c>
      <c r="H26" s="59">
        <f>E26*0.98*0.97</f>
        <v/>
      </c>
      <c r="I26" s="43">
        <f>C26*D26</f>
        <v/>
      </c>
      <c r="J26" s="68">
        <f>C26*H26</f>
        <v/>
      </c>
      <c r="K26" s="43">
        <f>I26-J26</f>
        <v/>
      </c>
      <c r="L26" s="29">
        <f>IF(I26=0,0,(I26-J26)/I26)</f>
        <v/>
      </c>
      <c r="M26" s="32">
        <f>IF('Dashboard - Plánování'!C27=0,0,C26/'Dashboard - Plánování'!C27)</f>
        <v/>
      </c>
      <c r="N26" s="32">
        <f>M26/12</f>
        <v/>
      </c>
      <c r="O26" s="28">
        <f>M26/52</f>
        <v/>
      </c>
    </row>
    <row r="27" ht="15" customHeight="1" s="72">
      <c r="A27" s="61">
        <f>'Zdrojová data'!A26</f>
        <v/>
      </c>
      <c r="B27">
        <f>'Zdrojová data'!B26</f>
        <v/>
      </c>
      <c r="C27" s="47">
        <f>'Zdrojová data'!K26</f>
        <v/>
      </c>
      <c r="D27" s="63">
        <f>'Zdrojová data'!H26</f>
        <v/>
      </c>
      <c r="E27" s="63">
        <f>'Zdrojová data'!J26</f>
        <v/>
      </c>
      <c r="F27" s="46">
        <f>E27*0.98</f>
        <v/>
      </c>
      <c r="G27" s="46">
        <f>E27*0.97</f>
        <v/>
      </c>
      <c r="H27" s="46">
        <f>E27*0.98*0.97</f>
        <v/>
      </c>
      <c r="I27" s="47">
        <f>C27*D27</f>
        <v/>
      </c>
      <c r="J27" s="47">
        <f>C27*H27</f>
        <v/>
      </c>
      <c r="K27" s="47">
        <f>I27-J27</f>
        <v/>
      </c>
      <c r="L27" s="48">
        <f>IF(I27=0,0,(I27-J27)/I27)</f>
        <v/>
      </c>
      <c r="M27" s="62">
        <f>IF('Dashboard - Plánování'!C28=0,0,C27/'Dashboard - Plánování'!C28)</f>
        <v/>
      </c>
      <c r="N27" s="46">
        <f>M27/12</f>
        <v/>
      </c>
      <c r="O27" s="46">
        <f>M27/52</f>
        <v/>
      </c>
    </row>
    <row r="28" ht="15" customHeight="1" s="72">
      <c r="A28" s="61" t="inlineStr">
        <is>
          <t>CELKEM</t>
        </is>
      </c>
      <c r="B28" s="69" t="n"/>
      <c r="C28" s="47">
        <f>SUM(C5:C27)</f>
        <v/>
      </c>
      <c r="D28" s="46" t="n"/>
      <c r="E28" s="46" t="n"/>
      <c r="F28" s="46" t="n"/>
      <c r="G28" s="46" t="n"/>
      <c r="H28" s="46" t="n"/>
      <c r="I28" s="47">
        <f>SUM(I5:I27)</f>
        <v/>
      </c>
      <c r="J28" s="47">
        <f>SUM(J5:J27)</f>
        <v/>
      </c>
      <c r="K28" s="47">
        <f>SUM(K5:K27)</f>
        <v/>
      </c>
      <c r="L28" s="48">
        <f>IF(I28=0,0,(I28-J28)/I28)</f>
        <v/>
      </c>
      <c r="M28" s="62">
        <f>SUM(M5:M27)</f>
        <v/>
      </c>
      <c r="N28" s="46" t="n"/>
      <c r="O28" s="46" t="n"/>
    </row>
    <row r="29" ht="18" customHeight="1" s="72">
      <c r="A29" s="15" t="n"/>
    </row>
    <row r="30" ht="18" customHeight="1" s="72">
      <c r="A30" s="15" t="inlineStr">
        <is>
          <t>SHRNUTÍ MAXIMÁLNÍ ÚSPORY</t>
        </is>
      </c>
      <c r="B30" s="69" t="n"/>
      <c r="C30" s="69" t="n"/>
      <c r="D30" s="69" t="n"/>
      <c r="E30" s="69" t="n"/>
      <c r="F30" s="69" t="n"/>
    </row>
    <row r="31" ht="18" customHeight="1" s="72">
      <c r="A31" s="15" t="inlineStr">
        <is>
          <t>Celkové náklady SupplierA:</t>
        </is>
      </c>
      <c r="B31" s="69" t="n"/>
      <c r="C31" s="70">
        <f>I28</f>
        <v/>
      </c>
      <c r="D31" s="69" t="n"/>
      <c r="E31" s="69" t="n"/>
      <c r="F31" s="69" t="n"/>
    </row>
    <row r="32" ht="18" customHeight="1" s="72">
      <c r="A32" s="15" t="inlineStr">
        <is>
          <t>Celkové náklady SupplierC (plná sleva):</t>
        </is>
      </c>
      <c r="B32" s="69" t="n"/>
      <c r="C32" s="70">
        <f>J28</f>
        <v/>
      </c>
      <c r="D32" s="69" t="n"/>
      <c r="E32" s="69" t="n"/>
      <c r="F32" s="69" t="n"/>
    </row>
    <row r="33" ht="18" customHeight="1" s="72">
      <c r="A33" s="15" t="inlineStr">
        <is>
          <t>CELKOVÁ ROČNÍ ÚSPORA:</t>
        </is>
      </c>
      <c r="B33" s="69" t="n"/>
      <c r="C33" s="70">
        <f>K28</f>
        <v/>
      </c>
      <c r="D33" s="69" t="n"/>
      <c r="E33" s="69" t="n"/>
      <c r="F33" s="69" t="n"/>
    </row>
    <row r="34" ht="18" customHeight="1" s="72">
      <c r="A34" s="15" t="inlineStr">
        <is>
          <t>ÚSPORA %:</t>
        </is>
      </c>
      <c r="B34" s="69" t="n"/>
      <c r="C34" s="71">
        <f>L28</f>
        <v/>
      </c>
      <c r="D34" s="69" t="n"/>
      <c r="E34" s="69" t="n"/>
      <c r="F34" s="69" t="n"/>
    </row>
  </sheetData>
  <mergeCells count="4">
    <mergeCell ref="A1:O1"/>
    <mergeCell ref="A30:F30"/>
    <mergeCell ref="A2:O2"/>
    <mergeCell ref="A28:B28"/>
  </mergeCells>
  <conditionalFormatting sqref="K5:K26">
    <cfRule type="cellIs" priority="2" operator="greaterThan" dxfId="6">
      <formula>0</formula>
    </cfRule>
    <cfRule type="cellIs" priority="3" operator="lessThan" dxfId="5">
      <formula>0</formula>
    </cfRule>
  </conditionalFormatting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FF95A5A6"/>
    <outlinePr summaryBelow="1" summaryRight="1"/>
    <pageSetUpPr/>
  </sheetPr>
  <dimension ref="A1:P26"/>
  <sheetViews>
    <sheetView zoomScale="90" zoomScaleNormal="90" workbookViewId="0">
      <selection activeCell="B12" sqref="B12"/>
    </sheetView>
  </sheetViews>
  <sheetFormatPr baseColWidth="8" defaultColWidth="8.7109375" defaultRowHeight="15"/>
  <cols>
    <col width="12" customWidth="1" style="72" min="1" max="1"/>
    <col width="26" customWidth="1" style="72" min="2" max="2"/>
    <col width="8" customWidth="1" style="72" min="3" max="3"/>
    <col width="10" customWidth="1" style="72" min="4" max="7"/>
    <col width="12" customWidth="1" style="72" min="8" max="10"/>
    <col width="14" customWidth="1" style="72" min="11" max="11"/>
  </cols>
  <sheetData>
    <row r="1" ht="18" customHeight="1" s="72">
      <c r="A1" s="15" t="inlineStr">
        <is>
          <t>ZDROJOVÁ DATA – SKLOVINY</t>
        </is>
      </c>
      <c r="B1" s="69" t="n"/>
      <c r="C1" s="69" t="n"/>
      <c r="D1" s="69" t="n"/>
      <c r="E1" s="69" t="n"/>
      <c r="F1" s="69" t="n"/>
      <c r="G1" s="69" t="n"/>
      <c r="H1" s="69" t="n"/>
      <c r="I1" s="69" t="n"/>
      <c r="J1" s="69" t="n"/>
      <c r="K1" s="69" t="n"/>
      <c r="O1" t="inlineStr">
        <is>
          <t>SupplierA</t>
        </is>
      </c>
      <c r="P1" s="73" t="n">
        <v>46122</v>
      </c>
    </row>
    <row r="3" ht="27.75" customHeight="1" s="72">
      <c r="A3" s="74" t="inlineStr">
        <is>
          <t>Karta</t>
        </is>
      </c>
      <c r="B3" s="74" t="inlineStr">
        <is>
          <t>Sklovina</t>
        </is>
      </c>
      <c r="C3" s="74" t="inlineStr">
        <is>
          <t>Typ</t>
        </is>
      </c>
      <c r="D3" s="74" t="inlineStr">
        <is>
          <t>1 tabule m²</t>
        </is>
      </c>
      <c r="E3" s="74" t="inlineStr">
        <is>
          <t>Tabulí/blok</t>
        </is>
      </c>
      <c r="F3" s="74" t="inlineStr">
        <is>
          <t>m²/blok</t>
        </is>
      </c>
      <c r="G3" s="74" t="inlineStr">
        <is>
          <t>Bloků/kamion</t>
        </is>
      </c>
      <c r="H3" s="74" t="inlineStr">
        <is>
          <t>SupplierA EUR/m²</t>
        </is>
      </c>
      <c r="I3" s="74" t="inlineStr">
        <is>
          <t>SupplierB EUR/m²</t>
        </is>
      </c>
      <c r="J3" s="74" t="inlineStr">
        <is>
          <t>SupplierC EUR/m²</t>
        </is>
      </c>
      <c r="K3" s="74" t="inlineStr">
        <is>
          <t>Roční limit m²</t>
        </is>
      </c>
    </row>
    <row r="4" ht="15" customHeight="1" s="72">
      <c r="A4" s="75" t="n">
        <v>101041001</v>
      </c>
      <c r="B4" s="76" t="inlineStr">
        <is>
          <t>FloatClear 4mm</t>
        </is>
      </c>
      <c r="C4" s="75" t="inlineStr">
        <is>
          <t>Float</t>
        </is>
      </c>
      <c r="D4" s="77" t="n">
        <v>19.26</v>
      </c>
      <c r="E4" s="75" t="n">
        <v>15</v>
      </c>
      <c r="F4" s="77" t="n">
        <v>288.9</v>
      </c>
      <c r="G4" s="75" t="n">
        <v>9</v>
      </c>
      <c r="H4" s="77" t="n">
        <v>4.74</v>
      </c>
      <c r="I4" s="77" t="n">
        <v>5.95</v>
      </c>
      <c r="J4" s="77" t="n">
        <v>4.65</v>
      </c>
      <c r="K4" s="78" t="n">
        <v>52329</v>
      </c>
    </row>
    <row r="5" ht="15" customHeight="1" s="72">
      <c r="A5" s="79" t="n">
        <v>101051001</v>
      </c>
      <c r="B5" s="80" t="inlineStr">
        <is>
          <t>FloatClear 5mm</t>
        </is>
      </c>
      <c r="C5" s="79" t="inlineStr">
        <is>
          <t>Float</t>
        </is>
      </c>
      <c r="D5" s="81" t="n">
        <v>19.26</v>
      </c>
      <c r="E5" s="79" t="n">
        <v>12</v>
      </c>
      <c r="F5" s="81" t="n">
        <v>231.12</v>
      </c>
      <c r="G5" s="79" t="n">
        <v>9</v>
      </c>
      <c r="H5" s="81" t="n">
        <v>5.93</v>
      </c>
      <c r="I5" s="81" t="n">
        <v>7.54</v>
      </c>
      <c r="J5" s="81" t="n">
        <v>5.81</v>
      </c>
      <c r="K5" s="82" t="n">
        <v>4077</v>
      </c>
    </row>
    <row r="6" ht="15" customHeight="1" s="72">
      <c r="A6" s="75" t="n">
        <v>101061001</v>
      </c>
      <c r="B6" s="76" t="inlineStr">
        <is>
          <t>FloatClear 6mm</t>
        </is>
      </c>
      <c r="C6" s="75" t="inlineStr">
        <is>
          <t>Float</t>
        </is>
      </c>
      <c r="D6" s="77" t="n">
        <v>19.26</v>
      </c>
      <c r="E6" s="75" t="n">
        <v>10</v>
      </c>
      <c r="F6" s="77" t="n">
        <v>192.6</v>
      </c>
      <c r="G6" s="75" t="n">
        <v>9</v>
      </c>
      <c r="H6" s="77" t="n">
        <v>7.11</v>
      </c>
      <c r="I6" s="77" t="n">
        <v>8.91</v>
      </c>
      <c r="J6" s="77" t="n">
        <v>6.98</v>
      </c>
      <c r="K6" s="78" t="n">
        <v>18743</v>
      </c>
    </row>
    <row r="7" ht="15" customHeight="1" s="72">
      <c r="A7" s="79" t="n">
        <v>101081001</v>
      </c>
      <c r="B7" s="80" t="inlineStr">
        <is>
          <t>FloatClear 8mm</t>
        </is>
      </c>
      <c r="C7" s="79" t="inlineStr">
        <is>
          <t>Float</t>
        </is>
      </c>
      <c r="D7" s="81" t="n">
        <v>19.26</v>
      </c>
      <c r="E7" s="79" t="n">
        <v>7</v>
      </c>
      <c r="F7" s="81" t="n">
        <v>134.82</v>
      </c>
      <c r="G7" s="79" t="n">
        <v>9</v>
      </c>
      <c r="H7" s="81" t="n">
        <v>10.23</v>
      </c>
      <c r="I7" s="81" t="n">
        <v>12.17</v>
      </c>
      <c r="J7" s="81" t="n">
        <v>9.529999999999999</v>
      </c>
      <c r="K7" s="82" t="n">
        <v>7758</v>
      </c>
    </row>
    <row r="8" ht="15" customHeight="1" s="72">
      <c r="A8" s="75" t="n">
        <v>101101001</v>
      </c>
      <c r="B8" s="76" t="inlineStr">
        <is>
          <t>FloatClear 10mm</t>
        </is>
      </c>
      <c r="C8" s="75" t="inlineStr">
        <is>
          <t>Float</t>
        </is>
      </c>
      <c r="D8" s="77" t="n">
        <v>19.26</v>
      </c>
      <c r="E8" s="75" t="n">
        <v>6</v>
      </c>
      <c r="F8" s="77" t="n">
        <v>115.56</v>
      </c>
      <c r="G8" s="75" t="n">
        <v>9</v>
      </c>
      <c r="H8" s="77" t="n">
        <v>12.81</v>
      </c>
      <c r="I8" s="77" t="n">
        <v>15.44</v>
      </c>
      <c r="J8" s="77" t="n">
        <v>12.18</v>
      </c>
      <c r="K8" s="78" t="n">
        <v>3106</v>
      </c>
    </row>
    <row r="9" ht="15" customHeight="1" s="72">
      <c r="A9" s="79" t="n">
        <v>109012041</v>
      </c>
      <c r="B9" s="80" t="inlineStr">
        <is>
          <t>CoatedPremium 4mm</t>
        </is>
      </c>
      <c r="C9" s="79" t="inlineStr">
        <is>
          <t>Low-E</t>
        </is>
      </c>
      <c r="D9" s="81" t="n">
        <v>19.26</v>
      </c>
      <c r="E9" s="79" t="n">
        <v>14</v>
      </c>
      <c r="F9" s="81" t="n">
        <v>269.64</v>
      </c>
      <c r="G9" s="79" t="n">
        <v>9</v>
      </c>
      <c r="H9" s="81" t="n">
        <v>5.94</v>
      </c>
      <c r="I9" s="81" t="n">
        <v>6.6</v>
      </c>
      <c r="J9" s="81" t="n">
        <v>5.9</v>
      </c>
      <c r="K9" s="82" t="n">
        <v>58347.3996</v>
      </c>
    </row>
    <row r="10" ht="15" customHeight="1" s="72">
      <c r="A10" s="75" t="n">
        <v>109012061</v>
      </c>
      <c r="B10" s="76" t="inlineStr">
        <is>
          <t>CoatedPremium 6mm</t>
        </is>
      </c>
      <c r="C10" s="75" t="inlineStr">
        <is>
          <t>Low-E</t>
        </is>
      </c>
      <c r="D10" s="77" t="n">
        <v>19.26</v>
      </c>
      <c r="E10" s="75" t="n">
        <v>9</v>
      </c>
      <c r="F10" s="77" t="n">
        <v>173.34</v>
      </c>
      <c r="G10" s="75" t="n">
        <v>9</v>
      </c>
      <c r="H10" s="77" t="n">
        <v>8.359999999999999</v>
      </c>
      <c r="I10" s="77" t="n">
        <v>9.26</v>
      </c>
      <c r="J10" s="77" t="n">
        <v>8.23</v>
      </c>
      <c r="K10" s="78" t="n">
        <v>15199.6068</v>
      </c>
    </row>
    <row r="11" ht="15" customHeight="1" s="72">
      <c r="A11" s="79" t="n">
        <v>109012081</v>
      </c>
      <c r="B11" s="80" t="inlineStr">
        <is>
          <t xml:space="preserve">CoatedPremium 8mm </t>
        </is>
      </c>
      <c r="C11" s="79" t="inlineStr">
        <is>
          <t>Low-E</t>
        </is>
      </c>
      <c r="D11" s="81" t="n">
        <v>19.26</v>
      </c>
      <c r="E11" s="79" t="n">
        <v>7</v>
      </c>
      <c r="F11" s="81" t="n">
        <v>134.82</v>
      </c>
      <c r="G11" s="79" t="n">
        <v>9</v>
      </c>
      <c r="H11" s="81" t="n">
        <v>11.48</v>
      </c>
      <c r="I11" s="81" t="n">
        <v>12.45</v>
      </c>
      <c r="J11" s="81" t="n">
        <v>10.89</v>
      </c>
      <c r="K11" s="82" t="n">
        <v>3332.7504</v>
      </c>
    </row>
    <row r="12" ht="15" customHeight="1" s="72">
      <c r="A12" s="79" t="n">
        <v>109002101</v>
      </c>
      <c r="B12" s="80" t="inlineStr">
        <is>
          <t>CoatedPremium 10mm</t>
        </is>
      </c>
      <c r="C12" s="79" t="inlineStr">
        <is>
          <t>Low-E</t>
        </is>
      </c>
      <c r="D12" s="81" t="n">
        <v>19.26</v>
      </c>
      <c r="E12" s="79" t="n">
        <v>6</v>
      </c>
      <c r="F12" s="81" t="n">
        <v>115.56</v>
      </c>
      <c r="G12" s="79" t="n">
        <v>9</v>
      </c>
      <c r="H12" s="81" t="n">
        <v>14.1</v>
      </c>
      <c r="I12" s="81" t="n"/>
      <c r="J12" s="81" t="n">
        <v>13.66</v>
      </c>
      <c r="K12" s="82" t="n"/>
    </row>
    <row r="13" ht="15" customHeight="1" s="72">
      <c r="A13" s="75" t="n">
        <v>180331201</v>
      </c>
      <c r="B13" s="76" t="inlineStr">
        <is>
          <t>Laminated 3.3.1</t>
        </is>
      </c>
      <c r="C13" s="75" t="inlineStr">
        <is>
          <t>Lami</t>
        </is>
      </c>
      <c r="D13" s="77" t="n">
        <v>19.26</v>
      </c>
      <c r="E13" s="75" t="n">
        <v>19</v>
      </c>
      <c r="F13" s="77" t="n">
        <v>365.94</v>
      </c>
      <c r="G13" s="75" t="n">
        <v>9</v>
      </c>
      <c r="H13" s="77" t="n">
        <v>10.9</v>
      </c>
      <c r="I13" s="77" t="n">
        <v>11.21</v>
      </c>
      <c r="J13" s="77" t="n">
        <v>11</v>
      </c>
      <c r="K13" s="78" t="n">
        <v>2095.1028</v>
      </c>
    </row>
    <row r="14" ht="15" customHeight="1" s="72">
      <c r="A14" s="79" t="n">
        <v>180332111</v>
      </c>
      <c r="B14" s="80" t="inlineStr">
        <is>
          <t>Laminated 3.3.2</t>
        </is>
      </c>
      <c r="C14" s="79" t="inlineStr">
        <is>
          <t>Lami</t>
        </is>
      </c>
      <c r="D14" s="81" t="n">
        <v>19.26</v>
      </c>
      <c r="E14" s="79" t="n">
        <v>9</v>
      </c>
      <c r="F14" s="81" t="n">
        <v>173.34</v>
      </c>
      <c r="G14" s="79" t="n">
        <v>9</v>
      </c>
      <c r="H14" s="81" t="n">
        <v>13.4</v>
      </c>
      <c r="I14" s="81" t="n">
        <v>13.19</v>
      </c>
      <c r="J14" s="81" t="n">
        <v>13.33</v>
      </c>
      <c r="K14" s="82" t="n">
        <v>1059.6852</v>
      </c>
    </row>
    <row r="15" ht="15" customHeight="1" s="72">
      <c r="A15" s="75" t="n">
        <v>180332101</v>
      </c>
      <c r="B15" s="76" t="inlineStr">
        <is>
          <t xml:space="preserve">Laminated 3.3.2 XN </t>
        </is>
      </c>
      <c r="C15" s="75" t="inlineStr">
        <is>
          <t>Lami</t>
        </is>
      </c>
      <c r="D15" s="77" t="n">
        <v>19.26</v>
      </c>
      <c r="E15" s="75" t="n">
        <v>9</v>
      </c>
      <c r="F15" s="77" t="n">
        <v>173.34</v>
      </c>
      <c r="G15" s="75" t="n">
        <v>9</v>
      </c>
      <c r="H15" s="77" t="n">
        <v>15.6</v>
      </c>
      <c r="I15" s="77" t="n">
        <v>15.91</v>
      </c>
      <c r="J15" s="77" t="n">
        <v>15.27</v>
      </c>
      <c r="K15" s="78" t="n">
        <v>6447.0924</v>
      </c>
    </row>
    <row r="16" ht="15" customHeight="1" s="72">
      <c r="A16" s="79" t="n">
        <v>180441161</v>
      </c>
      <c r="B16" s="80" t="inlineStr">
        <is>
          <t xml:space="preserve">Laminated 4.4.1 </t>
        </is>
      </c>
      <c r="C16" s="79" t="inlineStr">
        <is>
          <t>Lami</t>
        </is>
      </c>
      <c r="D16" s="81" t="n">
        <v>19.26</v>
      </c>
      <c r="E16" s="79" t="n">
        <v>7</v>
      </c>
      <c r="F16" s="81" t="n">
        <v>134.82</v>
      </c>
      <c r="G16" s="79" t="n">
        <v>9</v>
      </c>
      <c r="H16" s="81" t="n">
        <v>13</v>
      </c>
      <c r="I16" s="81" t="n">
        <v>13.28</v>
      </c>
      <c r="J16" s="81" t="n">
        <v>12.75</v>
      </c>
      <c r="K16" s="82" t="n">
        <v>364.014</v>
      </c>
    </row>
    <row r="17" ht="15" customHeight="1" s="72">
      <c r="A17" s="75" t="n">
        <v>180441151</v>
      </c>
      <c r="B17" s="76" t="inlineStr">
        <is>
          <t xml:space="preserve">Laminated 4.4.1 XN </t>
        </is>
      </c>
      <c r="C17" s="75" t="inlineStr">
        <is>
          <t>Lami</t>
        </is>
      </c>
      <c r="D17" s="77" t="n">
        <v>19.26</v>
      </c>
      <c r="E17" s="75" t="n">
        <v>7</v>
      </c>
      <c r="F17" s="77" t="n">
        <v>134.82</v>
      </c>
      <c r="G17" s="75" t="n">
        <v>9</v>
      </c>
      <c r="H17" s="77" t="n">
        <v>15.2</v>
      </c>
      <c r="I17" s="77" t="n">
        <v>15.91</v>
      </c>
      <c r="J17" s="77" t="n">
        <v>14.69</v>
      </c>
      <c r="K17" s="78" t="n">
        <v>897.9012</v>
      </c>
    </row>
    <row r="18" ht="15" customHeight="1" s="72">
      <c r="A18" s="79" t="n">
        <v>180442421</v>
      </c>
      <c r="B18" s="80" t="inlineStr">
        <is>
          <t>Laminated 4.4.2</t>
        </is>
      </c>
      <c r="C18" s="79" t="inlineStr">
        <is>
          <t>Lami</t>
        </is>
      </c>
      <c r="D18" s="81" t="n">
        <v>19.26</v>
      </c>
      <c r="E18" s="79" t="n">
        <v>7</v>
      </c>
      <c r="F18" s="81" t="n">
        <v>134.82</v>
      </c>
      <c r="G18" s="79" t="n">
        <v>9</v>
      </c>
      <c r="H18" s="81" t="n">
        <v>15.4</v>
      </c>
      <c r="I18" s="81" t="n">
        <v>15.26</v>
      </c>
      <c r="J18" s="81" t="n">
        <v>15.09</v>
      </c>
      <c r="K18" s="82" t="n">
        <v>897.9012</v>
      </c>
    </row>
    <row r="19" ht="15" customHeight="1" s="72">
      <c r="A19" s="75" t="n">
        <v>180442211</v>
      </c>
      <c r="B19" s="76" t="inlineStr">
        <is>
          <t xml:space="preserve">Laminated 4.4.2 XN </t>
        </is>
      </c>
      <c r="C19" s="75" t="inlineStr">
        <is>
          <t>Lami</t>
        </is>
      </c>
      <c r="D19" s="77" t="n">
        <v>19.26</v>
      </c>
      <c r="E19" s="75" t="n">
        <v>7</v>
      </c>
      <c r="F19" s="77" t="n">
        <v>134.82</v>
      </c>
      <c r="G19" s="75" t="n">
        <v>9</v>
      </c>
      <c r="H19" s="77" t="n">
        <v>17.2</v>
      </c>
      <c r="I19" s="77" t="n">
        <v>18</v>
      </c>
      <c r="J19" s="77" t="n">
        <v>17.03</v>
      </c>
      <c r="K19" s="78" t="n">
        <v>8234.8056</v>
      </c>
    </row>
    <row r="20" ht="15" customHeight="1" s="72">
      <c r="A20" s="79" t="n">
        <v>180442411</v>
      </c>
      <c r="B20" s="80" t="inlineStr">
        <is>
          <t xml:space="preserve">Laminated 4.4.2 Silence XN </t>
        </is>
      </c>
      <c r="C20" s="79" t="inlineStr">
        <is>
          <t>Lami</t>
        </is>
      </c>
      <c r="D20" s="81" t="n">
        <v>19.26</v>
      </c>
      <c r="E20" s="79" t="n">
        <v>7</v>
      </c>
      <c r="F20" s="81" t="n">
        <v>134.82</v>
      </c>
      <c r="G20" s="79" t="n">
        <v>9</v>
      </c>
      <c r="H20" s="81" t="n">
        <v>21</v>
      </c>
      <c r="I20" s="81" t="n">
        <v>21.61</v>
      </c>
      <c r="J20" s="81" t="n">
        <v>20.83</v>
      </c>
      <c r="K20" s="82" t="n">
        <v>1512.6804</v>
      </c>
    </row>
    <row r="21" ht="15" customHeight="1" s="72">
      <c r="A21" s="75" t="n">
        <v>180551111</v>
      </c>
      <c r="B21" s="76" t="inlineStr">
        <is>
          <t xml:space="preserve">Laminated 5.5.1 </t>
        </is>
      </c>
      <c r="C21" s="75" t="inlineStr">
        <is>
          <t>Lami</t>
        </is>
      </c>
      <c r="D21" s="77" t="n">
        <v>19.26</v>
      </c>
      <c r="E21" s="75" t="n">
        <v>6</v>
      </c>
      <c r="F21" s="77" t="n">
        <v>115.56</v>
      </c>
      <c r="G21" s="75" t="n">
        <v>9</v>
      </c>
      <c r="H21" s="77" t="n">
        <v>16</v>
      </c>
      <c r="I21" s="77" t="n">
        <v>15.53</v>
      </c>
      <c r="J21" s="77" t="n">
        <v>15.4</v>
      </c>
      <c r="K21" s="78" t="n">
        <v>2823.1308</v>
      </c>
    </row>
    <row r="22" ht="15" customHeight="1" s="72">
      <c r="A22" s="79" t="n">
        <v>180552111</v>
      </c>
      <c r="B22" s="80" t="inlineStr">
        <is>
          <t xml:space="preserve">Laminated 5.5.2 </t>
        </is>
      </c>
      <c r="C22" s="79" t="inlineStr">
        <is>
          <t>Lami</t>
        </is>
      </c>
      <c r="D22" s="81" t="n">
        <v>19.26</v>
      </c>
      <c r="E22" s="79" t="n">
        <v>5</v>
      </c>
      <c r="F22" s="81" t="n">
        <v>96.3</v>
      </c>
      <c r="G22" s="79" t="n">
        <v>9</v>
      </c>
      <c r="H22" s="81" t="n">
        <v>18</v>
      </c>
      <c r="I22" s="81" t="n">
        <v>17.51</v>
      </c>
      <c r="J22" s="81" t="n">
        <v>17.73</v>
      </c>
      <c r="K22" s="82" t="n">
        <v>1439.8776</v>
      </c>
    </row>
    <row r="23" ht="15" customHeight="1" s="72">
      <c r="A23" s="75" t="n">
        <v>180552451</v>
      </c>
      <c r="B23" s="76" t="inlineStr">
        <is>
          <t xml:space="preserve">Laminated 5.5.2 XN </t>
        </is>
      </c>
      <c r="C23" s="75" t="inlineStr">
        <is>
          <t>Lami</t>
        </is>
      </c>
      <c r="D23" s="77" t="n">
        <v>19.26</v>
      </c>
      <c r="E23" s="75" t="n">
        <v>5</v>
      </c>
      <c r="F23" s="77" t="n">
        <v>96.3</v>
      </c>
      <c r="G23" s="75" t="n">
        <v>9</v>
      </c>
      <c r="H23" s="77" t="n">
        <v>20</v>
      </c>
      <c r="I23" s="77" t="n">
        <v>20.09</v>
      </c>
      <c r="J23" s="77" t="n">
        <v>19.67</v>
      </c>
      <c r="K23" s="78" t="n">
        <v>5435.9424</v>
      </c>
    </row>
    <row r="24" ht="15" customHeight="1" s="72">
      <c r="A24" s="79" t="n">
        <v>180552351</v>
      </c>
      <c r="B24" s="80" t="inlineStr">
        <is>
          <t xml:space="preserve">Laminated 5.5.2 Silence XN </t>
        </is>
      </c>
      <c r="C24" s="79" t="inlineStr">
        <is>
          <t>Lami</t>
        </is>
      </c>
      <c r="D24" s="81" t="n">
        <v>19.26</v>
      </c>
      <c r="E24" s="79" t="n">
        <v>5</v>
      </c>
      <c r="F24" s="81" t="n">
        <v>96.3</v>
      </c>
      <c r="G24" s="79" t="n">
        <v>9</v>
      </c>
      <c r="H24" s="81" t="n">
        <v>23.4</v>
      </c>
      <c r="I24" s="81" t="n">
        <v>23.85</v>
      </c>
      <c r="J24" s="81" t="n">
        <v>23.47</v>
      </c>
      <c r="K24" s="82" t="n">
        <v>525.798</v>
      </c>
    </row>
    <row r="25" ht="15" customHeight="1" s="72">
      <c r="A25" s="75" t="n">
        <v>180662601</v>
      </c>
      <c r="B25" s="76" t="inlineStr">
        <is>
          <t xml:space="preserve">Laminated 6.6.2 </t>
        </is>
      </c>
      <c r="C25" s="75" t="inlineStr">
        <is>
          <t>Lami</t>
        </is>
      </c>
      <c r="D25" s="77" t="n">
        <v>19.26</v>
      </c>
      <c r="E25" s="75" t="n">
        <v>5</v>
      </c>
      <c r="F25" s="77" t="n">
        <v>96.3</v>
      </c>
      <c r="G25" s="75" t="n">
        <v>9</v>
      </c>
      <c r="H25" s="77" t="n">
        <v>20</v>
      </c>
      <c r="I25" s="77" t="n">
        <v>19.76</v>
      </c>
      <c r="J25" s="77" t="n">
        <v>20.07</v>
      </c>
      <c r="K25" s="78" t="n">
        <v>857.4552</v>
      </c>
    </row>
    <row r="26" ht="15" customHeight="1" s="72">
      <c r="A26" s="79" t="n">
        <v>180662501</v>
      </c>
      <c r="B26" s="80" t="inlineStr">
        <is>
          <t xml:space="preserve">Laminated 6.6.2 XN </t>
        </is>
      </c>
      <c r="C26" s="79" t="inlineStr">
        <is>
          <t>Lami</t>
        </is>
      </c>
      <c r="D26" s="81" t="n">
        <v>19.26</v>
      </c>
      <c r="E26" s="79" t="n">
        <v>5</v>
      </c>
      <c r="F26" s="81" t="n">
        <v>96.3</v>
      </c>
      <c r="G26" s="79" t="n">
        <v>9</v>
      </c>
      <c r="H26" s="81" t="n">
        <v>22</v>
      </c>
      <c r="I26" s="79" t="n"/>
      <c r="J26" s="81" t="n">
        <v>22.01</v>
      </c>
      <c r="K26" s="82" t="n">
        <v>1941.408</v>
      </c>
    </row>
  </sheetData>
  <mergeCells count="1">
    <mergeCell ref="A1:K1"/>
  </mergeCells>
  <pageMargins left="0.75" right="0.75" top="1" bottom="1" header="0.511811023622047" footer="0.511811023622047"/>
  <pageSetup orientation="portrait" paperSize="9" horizontalDpi="300" verticalDpi="300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X84"/>
  <sheetViews>
    <sheetView tabSelected="1" zoomScaleNormal="100" workbookViewId="0">
      <pane ySplit="8" topLeftCell="A33" activePane="bottomLeft" state="frozen"/>
      <selection pane="bottomLeft" activeCell="P44" sqref="P44"/>
    </sheetView>
  </sheetViews>
  <sheetFormatPr baseColWidth="8" defaultColWidth="8.7109375" defaultRowHeight="15"/>
  <cols>
    <col width="10" customWidth="1" style="72" min="1" max="1"/>
    <col width="24" customWidth="1" style="72" min="2" max="2"/>
    <col width="21.140625" customWidth="1" style="72" min="3" max="3"/>
    <col width="9" customWidth="1" style="72" min="4" max="4"/>
    <col width="10.5703125" customWidth="1" style="72" min="5" max="5"/>
    <col width="11" customWidth="1" style="72" min="6" max="7"/>
    <col width="10" customWidth="1" style="72" min="8" max="11"/>
    <col width="9" customWidth="1" style="72" min="12" max="12"/>
    <col width="11" customWidth="1" style="72" min="13" max="15"/>
    <col width="13" customWidth="1" style="72" min="16" max="16"/>
  </cols>
  <sheetData>
    <row r="1" ht="27.75" customHeight="1" s="72">
      <c r="A1" s="141" t="inlineStr">
        <is>
          <t>ÚSPORY SupplierA vs EUROGLAS &amp; PLÁN OBJEDNÁVEK Q2 2026</t>
        </is>
      </c>
    </row>
    <row r="2" ht="19.5" customHeight="1" s="72">
      <c r="A2" s="142" t="inlineStr">
        <is>
          <t>Cíl: objednat 15 kamionů v Q2 pro uplatnění bonusu 3 % slevy na každou objednanou položku</t>
        </is>
      </c>
    </row>
    <row r="4" ht="15" customHeight="1" s="72">
      <c r="A4" s="83" t="inlineStr">
        <is>
          <t>Sleva SupplierC (Q2 bonus):</t>
        </is>
      </c>
      <c r="B4" s="84" t="n">
        <v>0.03</v>
      </c>
      <c r="C4" s="83" t="inlineStr">
        <is>
          <t>Cílový počet kamionů Q2:</t>
        </is>
      </c>
      <c r="D4" s="85" t="n">
        <v>15</v>
      </c>
      <c r="E4" s="83" t="inlineStr">
        <is>
          <t>Období:</t>
        </is>
      </c>
      <c r="F4" s="143" t="inlineStr">
        <is>
          <t>Duben – Červen 2026</t>
        </is>
      </c>
    </row>
    <row r="6" ht="24" customHeight="1" s="72">
      <c r="A6" s="144" t="inlineStr">
        <is>
          <t>▌ 1) ANALÝZA ÚSPOR – SupplierA vs EUROGLAS (s 3 % slevou)</t>
        </is>
      </c>
    </row>
    <row r="7" ht="18" customHeight="1" s="72">
      <c r="A7" s="145" t="inlineStr">
        <is>
          <t>Pořadí</t>
        </is>
      </c>
      <c r="B7" s="145" t="inlineStr">
        <is>
          <t>Karta</t>
        </is>
      </c>
      <c r="C7" s="145" t="inlineStr">
        <is>
          <t>Sklovina</t>
        </is>
      </c>
      <c r="D7" s="145" t="inlineStr">
        <is>
          <t>Typ</t>
        </is>
      </c>
      <c r="E7" s="145" t="inlineStr">
        <is>
          <t>m²/kamion</t>
        </is>
      </c>
      <c r="F7" s="146" t="inlineStr">
        <is>
          <t>Ceny EUR/m²</t>
        </is>
      </c>
      <c r="G7" s="173" t="n"/>
      <c r="H7" s="174" t="n"/>
      <c r="I7" s="146" t="inlineStr">
        <is>
          <t>Úspora / m²</t>
        </is>
      </c>
      <c r="J7" s="174" t="n"/>
      <c r="K7" s="145" t="inlineStr">
        <is>
          <t>Úspora €/kamion</t>
        </is>
      </c>
      <c r="L7" s="145" t="inlineStr">
        <is>
          <t>Roč. limit m²</t>
        </is>
      </c>
      <c r="M7" s="145" t="inlineStr">
        <is>
          <t>Roč. potenciál úspory €</t>
        </is>
      </c>
    </row>
    <row r="8" ht="25.5" customHeight="1" s="72">
      <c r="A8" s="175" t="n"/>
      <c r="B8" s="175" t="n"/>
      <c r="C8" s="175" t="n"/>
      <c r="D8" s="175" t="n"/>
      <c r="E8" s="175" t="n"/>
      <c r="F8" s="146" t="inlineStr">
        <is>
          <t>SupplierA</t>
        </is>
      </c>
      <c r="G8" s="146" t="inlineStr">
        <is>
          <t>SupplierC</t>
        </is>
      </c>
      <c r="H8" s="146" t="inlineStr">
        <is>
          <t>Euro ‑3 %</t>
        </is>
      </c>
      <c r="I8" s="146" t="inlineStr">
        <is>
          <t>EUR</t>
        </is>
      </c>
      <c r="J8" s="146" t="inlineStr">
        <is>
          <t>%</t>
        </is>
      </c>
      <c r="K8" s="175" t="n"/>
      <c r="L8" s="175" t="n"/>
      <c r="M8" s="175" t="n"/>
    </row>
    <row r="9" ht="15" customHeight="1" s="72">
      <c r="A9" s="87" t="n">
        <v>1</v>
      </c>
      <c r="B9" s="88">
        <f>'Zdrojová data'!A15</f>
        <v/>
      </c>
      <c r="C9" s="89">
        <f>'Zdrojová data'!B15</f>
        <v/>
      </c>
      <c r="D9" s="88">
        <f>'Zdrojová data'!C15</f>
        <v/>
      </c>
      <c r="E9" s="90">
        <f>'Zdrojová data'!F15*'Zdrojová data'!G15</f>
        <v/>
      </c>
      <c r="F9" s="91">
        <f>'Zdrojová data'!H15</f>
        <v/>
      </c>
      <c r="G9" s="91">
        <f>'Zdrojová data'!J15</f>
        <v/>
      </c>
      <c r="H9" s="91">
        <f>G9*(1-$B$4)</f>
        <v/>
      </c>
      <c r="I9" s="91">
        <f>F9-H9</f>
        <v/>
      </c>
      <c r="J9" s="92">
        <f>IF(F9=0,0,I9/F9)</f>
        <v/>
      </c>
      <c r="K9" s="93">
        <f>I9*E9</f>
        <v/>
      </c>
      <c r="L9" s="94">
        <f>'Zdrojová data'!K15</f>
        <v/>
      </c>
      <c r="M9" s="95">
        <f>I9*L9</f>
        <v/>
      </c>
    </row>
    <row r="10" ht="15" customHeight="1" s="72">
      <c r="A10" s="87" t="n">
        <v>2</v>
      </c>
      <c r="B10" s="88">
        <f>'Zdrojová data'!A7</f>
        <v/>
      </c>
      <c r="C10" s="89">
        <f>'Zdrojová data'!B7</f>
        <v/>
      </c>
      <c r="D10" s="88">
        <f>'Zdrojová data'!C7</f>
        <v/>
      </c>
      <c r="E10" s="90">
        <f>'Zdrojová data'!F7*'Zdrojová data'!G7</f>
        <v/>
      </c>
      <c r="F10" s="91">
        <f>'Zdrojová data'!H7</f>
        <v/>
      </c>
      <c r="G10" s="91">
        <f>'Zdrojová data'!J7</f>
        <v/>
      </c>
      <c r="H10" s="91">
        <f>G10*(1-$B$4)</f>
        <v/>
      </c>
      <c r="I10" s="91">
        <f>F10-H10</f>
        <v/>
      </c>
      <c r="J10" s="92">
        <f>IF(F10=0,0,I10/F10)</f>
        <v/>
      </c>
      <c r="K10" s="93">
        <f>I10*E10</f>
        <v/>
      </c>
      <c r="L10" s="94">
        <f>'Zdrojová data'!K7</f>
        <v/>
      </c>
      <c r="M10" s="95">
        <f>I10*L10</f>
        <v/>
      </c>
    </row>
    <row r="11" ht="15" customHeight="1" s="72">
      <c r="A11" s="87" t="n">
        <v>3</v>
      </c>
      <c r="B11" s="88">
        <f>'Zdrojová data'!A17</f>
        <v/>
      </c>
      <c r="C11" s="89">
        <f>'Zdrojová data'!B17</f>
        <v/>
      </c>
      <c r="D11" s="88">
        <f>'Zdrojová data'!C17</f>
        <v/>
      </c>
      <c r="E11" s="90">
        <f>'Zdrojová data'!F17*'Zdrojová data'!G17</f>
        <v/>
      </c>
      <c r="F11" s="91">
        <f>'Zdrojová data'!H17</f>
        <v/>
      </c>
      <c r="G11" s="91">
        <f>'Zdrojová data'!J17</f>
        <v/>
      </c>
      <c r="H11" s="91">
        <f>G11*(1-$B$4)</f>
        <v/>
      </c>
      <c r="I11" s="91">
        <f>F11-H11</f>
        <v/>
      </c>
      <c r="J11" s="92">
        <f>IF(F11=0,0,I11/F11)</f>
        <v/>
      </c>
      <c r="K11" s="93">
        <f>I11*E11</f>
        <v/>
      </c>
      <c r="L11" s="94">
        <f>'Zdrojová data'!K17</f>
        <v/>
      </c>
      <c r="M11" s="95">
        <f>I11*L11</f>
        <v/>
      </c>
    </row>
    <row r="12" ht="15" customHeight="1" s="72">
      <c r="A12" s="96" t="n">
        <v>4</v>
      </c>
      <c r="B12" s="88">
        <f>'Zdrojová data'!A11</f>
        <v/>
      </c>
      <c r="C12" s="89">
        <f>'Zdrojová data'!B11</f>
        <v/>
      </c>
      <c r="D12" s="88">
        <f>'Zdrojová data'!C11</f>
        <v/>
      </c>
      <c r="E12" s="90">
        <f>'Zdrojová data'!F11*'Zdrojová data'!G11</f>
        <v/>
      </c>
      <c r="F12" s="91">
        <f>'Zdrojová data'!H11</f>
        <v/>
      </c>
      <c r="G12" s="91">
        <f>'Zdrojová data'!J11</f>
        <v/>
      </c>
      <c r="H12" s="91">
        <f>G12*(1-$B$4)</f>
        <v/>
      </c>
      <c r="I12" s="91">
        <f>F12-H12</f>
        <v/>
      </c>
      <c r="J12" s="92">
        <f>IF(F12=0,0,I12/F12)</f>
        <v/>
      </c>
      <c r="K12" s="97">
        <f>I12*E12</f>
        <v/>
      </c>
      <c r="L12" s="94">
        <f>'Zdrojová data'!K11</f>
        <v/>
      </c>
      <c r="M12" s="95">
        <f>I12*L12</f>
        <v/>
      </c>
    </row>
    <row r="13" ht="15" customHeight="1" s="72">
      <c r="A13" s="96" t="n">
        <v>5</v>
      </c>
      <c r="B13" s="88">
        <f>'Zdrojová data'!A21</f>
        <v/>
      </c>
      <c r="C13" s="89">
        <f>'Zdrojová data'!B21</f>
        <v/>
      </c>
      <c r="D13" s="88">
        <f>'Zdrojová data'!C21</f>
        <v/>
      </c>
      <c r="E13" s="90">
        <f>'Zdrojová data'!F21*'Zdrojová data'!G21</f>
        <v/>
      </c>
      <c r="F13" s="91">
        <f>'Zdrojová data'!H21</f>
        <v/>
      </c>
      <c r="G13" s="91">
        <f>'Zdrojová data'!J21</f>
        <v/>
      </c>
      <c r="H13" s="91">
        <f>G13*(1-$B$4)</f>
        <v/>
      </c>
      <c r="I13" s="91">
        <f>F13-H13</f>
        <v/>
      </c>
      <c r="J13" s="92">
        <f>IF(F13=0,0,I13/F13)</f>
        <v/>
      </c>
      <c r="K13" s="97">
        <f>I13*E13</f>
        <v/>
      </c>
      <c r="L13" s="94">
        <f>'Zdrojová data'!K21</f>
        <v/>
      </c>
      <c r="M13" s="95">
        <f>I13*L13</f>
        <v/>
      </c>
    </row>
    <row r="14" ht="15" customHeight="1" s="72">
      <c r="A14" s="96" t="n">
        <v>6</v>
      </c>
      <c r="B14" s="88">
        <f>'Zdrojová data'!A8</f>
        <v/>
      </c>
      <c r="C14" s="89">
        <f>'Zdrojová data'!B8</f>
        <v/>
      </c>
      <c r="D14" s="88">
        <f>'Zdrojová data'!C8</f>
        <v/>
      </c>
      <c r="E14" s="90">
        <f>'Zdrojová data'!F8*'Zdrojová data'!G8</f>
        <v/>
      </c>
      <c r="F14" s="91">
        <f>'Zdrojová data'!H8</f>
        <v/>
      </c>
      <c r="G14" s="91">
        <f>'Zdrojová data'!J8</f>
        <v/>
      </c>
      <c r="H14" s="91">
        <f>G14*(1-$B$4)</f>
        <v/>
      </c>
      <c r="I14" s="91">
        <f>F14-H14</f>
        <v/>
      </c>
      <c r="J14" s="92">
        <f>IF(F14=0,0,I14/F14)</f>
        <v/>
      </c>
      <c r="K14" s="97">
        <f>I14*E14</f>
        <v/>
      </c>
      <c r="L14" s="94">
        <f>'Zdrojová data'!K8</f>
        <v/>
      </c>
      <c r="M14" s="95">
        <f>I14*L14</f>
        <v/>
      </c>
    </row>
    <row r="15" ht="15" customHeight="1" s="72">
      <c r="A15" s="96" t="n">
        <v>7</v>
      </c>
      <c r="B15" s="88">
        <f>'Zdrojová data'!A20</f>
        <v/>
      </c>
      <c r="C15" s="89">
        <f>'Zdrojová data'!B20</f>
        <v/>
      </c>
      <c r="D15" s="88">
        <f>'Zdrojová data'!C20</f>
        <v/>
      </c>
      <c r="E15" s="90">
        <f>'Zdrojová data'!F20*'Zdrojová data'!G20</f>
        <v/>
      </c>
      <c r="F15" s="91">
        <f>'Zdrojová data'!H20</f>
        <v/>
      </c>
      <c r="G15" s="91">
        <f>'Zdrojová data'!J20</f>
        <v/>
      </c>
      <c r="H15" s="91">
        <f>G15*(1-$B$4)</f>
        <v/>
      </c>
      <c r="I15" s="91">
        <f>F15-H15</f>
        <v/>
      </c>
      <c r="J15" s="92">
        <f>IF(F15=0,0,I15/F15)</f>
        <v/>
      </c>
      <c r="K15" s="97">
        <f>I15*E15</f>
        <v/>
      </c>
      <c r="L15" s="94">
        <f>'Zdrojová data'!K20</f>
        <v/>
      </c>
      <c r="M15" s="95">
        <f>I15*L15</f>
        <v/>
      </c>
    </row>
    <row r="16" ht="15" customHeight="1" s="72">
      <c r="A16" s="98" t="n">
        <v>8</v>
      </c>
      <c r="B16" s="88">
        <f>'Zdrojová data'!A18</f>
        <v/>
      </c>
      <c r="C16" s="89">
        <f>'Zdrojová data'!B18</f>
        <v/>
      </c>
      <c r="D16" s="88">
        <f>'Zdrojová data'!C18</f>
        <v/>
      </c>
      <c r="E16" s="90">
        <f>'Zdrojová data'!F18*'Zdrojová data'!G18</f>
        <v/>
      </c>
      <c r="F16" s="91">
        <f>'Zdrojová data'!H18</f>
        <v/>
      </c>
      <c r="G16" s="91">
        <f>'Zdrojová data'!J18</f>
        <v/>
      </c>
      <c r="H16" s="91">
        <f>G16*(1-$B$4)</f>
        <v/>
      </c>
      <c r="I16" s="91">
        <f>F16-H16</f>
        <v/>
      </c>
      <c r="J16" s="92">
        <f>IF(F16=0,0,I16/F16)</f>
        <v/>
      </c>
      <c r="K16" s="99">
        <f>I16*E16</f>
        <v/>
      </c>
      <c r="L16" s="94">
        <f>'Zdrojová data'!K18</f>
        <v/>
      </c>
      <c r="M16" s="95">
        <f>I16*L16</f>
        <v/>
      </c>
    </row>
    <row r="17" ht="15" customHeight="1" s="72">
      <c r="A17" s="98" t="n">
        <v>9</v>
      </c>
      <c r="B17" s="88">
        <f>'Zdrojová data'!A19</f>
        <v/>
      </c>
      <c r="C17" s="89">
        <f>'Zdrojová data'!B19</f>
        <v/>
      </c>
      <c r="D17" s="88">
        <f>'Zdrojová data'!C19</f>
        <v/>
      </c>
      <c r="E17" s="90">
        <f>'Zdrojová data'!F19*'Zdrojová data'!G19</f>
        <v/>
      </c>
      <c r="F17" s="91">
        <f>'Zdrojová data'!H19</f>
        <v/>
      </c>
      <c r="G17" s="91">
        <f>'Zdrojová data'!J19</f>
        <v/>
      </c>
      <c r="H17" s="91">
        <f>G17*(1-$B$4)</f>
        <v/>
      </c>
      <c r="I17" s="91">
        <f>F17-H17</f>
        <v/>
      </c>
      <c r="J17" s="92">
        <f>IF(F17=0,0,I17/F17)</f>
        <v/>
      </c>
      <c r="K17" s="99">
        <f>I17*E17</f>
        <v/>
      </c>
      <c r="L17" s="94">
        <f>'Zdrojová data'!K19</f>
        <v/>
      </c>
      <c r="M17" s="95">
        <f>I17*L17</f>
        <v/>
      </c>
    </row>
    <row r="18" ht="15" customHeight="1" s="72">
      <c r="A18" s="98" t="n">
        <v>10</v>
      </c>
      <c r="B18" s="88">
        <f>'Zdrojová data'!A23</f>
        <v/>
      </c>
      <c r="C18" s="89">
        <f>'Zdrojová data'!B23</f>
        <v/>
      </c>
      <c r="D18" s="88">
        <f>'Zdrojová data'!C23</f>
        <v/>
      </c>
      <c r="E18" s="90">
        <f>'Zdrojová data'!F23*'Zdrojová data'!G23</f>
        <v/>
      </c>
      <c r="F18" s="91">
        <f>'Zdrojová data'!H23</f>
        <v/>
      </c>
      <c r="G18" s="91">
        <f>'Zdrojová data'!J23</f>
        <v/>
      </c>
      <c r="H18" s="91">
        <f>G18*(1-$B$4)</f>
        <v/>
      </c>
      <c r="I18" s="91">
        <f>F18-H18</f>
        <v/>
      </c>
      <c r="J18" s="92">
        <f>IF(F18=0,0,I18/F18)</f>
        <v/>
      </c>
      <c r="K18" s="99">
        <f>I18*E18</f>
        <v/>
      </c>
      <c r="L18" s="94">
        <f>'Zdrojová data'!K23</f>
        <v/>
      </c>
      <c r="M18" s="95">
        <f>I18*L18</f>
        <v/>
      </c>
    </row>
    <row r="19" ht="15" customHeight="1" s="72">
      <c r="A19" s="98" t="n">
        <v>11</v>
      </c>
      <c r="B19" s="88">
        <f>'Zdrojová data'!A16</f>
        <v/>
      </c>
      <c r="C19" s="89">
        <f>'Zdrojová data'!B16</f>
        <v/>
      </c>
      <c r="D19" s="88">
        <f>'Zdrojová data'!C16</f>
        <v/>
      </c>
      <c r="E19" s="90">
        <f>'Zdrojová data'!F16*'Zdrojová data'!G16</f>
        <v/>
      </c>
      <c r="F19" s="91">
        <f>'Zdrojová data'!H16</f>
        <v/>
      </c>
      <c r="G19" s="91">
        <f>'Zdrojová data'!J16</f>
        <v/>
      </c>
      <c r="H19" s="91">
        <f>G19*(1-$B$4)</f>
        <v/>
      </c>
      <c r="I19" s="91">
        <f>F19-H19</f>
        <v/>
      </c>
      <c r="J19" s="92">
        <f>IF(F19=0,0,I19/F19)</f>
        <v/>
      </c>
      <c r="K19" s="99">
        <f>I19*E19</f>
        <v/>
      </c>
      <c r="L19" s="94">
        <f>'Zdrojová data'!K16</f>
        <v/>
      </c>
      <c r="M19" s="95">
        <f>I19*L19</f>
        <v/>
      </c>
    </row>
    <row r="20" ht="15" customHeight="1" s="72">
      <c r="A20" s="98" t="n">
        <v>12</v>
      </c>
      <c r="B20" s="88">
        <f>'Zdrojová data'!A13</f>
        <v/>
      </c>
      <c r="C20" s="89">
        <f>'Zdrojová data'!B13</f>
        <v/>
      </c>
      <c r="D20" s="88">
        <f>'Zdrojová data'!C13</f>
        <v/>
      </c>
      <c r="E20" s="90">
        <f>'Zdrojová data'!F13*'Zdrojová data'!G13</f>
        <v/>
      </c>
      <c r="F20" s="91">
        <f>'Zdrojová data'!H13</f>
        <v/>
      </c>
      <c r="G20" s="91">
        <f>'Zdrojová data'!J13</f>
        <v/>
      </c>
      <c r="H20" s="91">
        <f>G20*(1-$B$4)</f>
        <v/>
      </c>
      <c r="I20" s="91">
        <f>F20-H20</f>
        <v/>
      </c>
      <c r="J20" s="92">
        <f>IF(F20=0,0,I20/F20)</f>
        <v/>
      </c>
      <c r="K20" s="99">
        <f>I20*E20</f>
        <v/>
      </c>
      <c r="L20" s="94">
        <f>'Zdrojová data'!K13</f>
        <v/>
      </c>
      <c r="M20" s="95">
        <f>I20*L20</f>
        <v/>
      </c>
    </row>
    <row r="21" ht="15" customHeight="1" s="72">
      <c r="A21" s="100" t="n">
        <v>13</v>
      </c>
      <c r="B21" s="88">
        <f>'Zdrojová data'!A14</f>
        <v/>
      </c>
      <c r="C21" s="89">
        <f>'Zdrojová data'!B14</f>
        <v/>
      </c>
      <c r="D21" s="88">
        <f>'Zdrojová data'!C14</f>
        <v/>
      </c>
      <c r="E21" s="90">
        <f>'Zdrojová data'!F14*'Zdrojová data'!G14</f>
        <v/>
      </c>
      <c r="F21" s="91">
        <f>'Zdrojová data'!H14</f>
        <v/>
      </c>
      <c r="G21" s="91">
        <f>'Zdrojová data'!J14</f>
        <v/>
      </c>
      <c r="H21" s="91">
        <f>G21*(1-$B$4)</f>
        <v/>
      </c>
      <c r="I21" s="91">
        <f>F21-H21</f>
        <v/>
      </c>
      <c r="J21" s="92">
        <f>IF(F21=0,0,I21/F21)</f>
        <v/>
      </c>
      <c r="K21" s="101">
        <f>I21*E21</f>
        <v/>
      </c>
      <c r="L21" s="94">
        <f>'Zdrojová data'!K14</f>
        <v/>
      </c>
      <c r="M21" s="95">
        <f>I21*L21</f>
        <v/>
      </c>
    </row>
    <row r="22" ht="15" customHeight="1" s="72">
      <c r="A22" s="100" t="n">
        <v>14</v>
      </c>
      <c r="B22" s="88">
        <f>'Zdrojová data'!A22</f>
        <v/>
      </c>
      <c r="C22" s="89">
        <f>'Zdrojová data'!B22</f>
        <v/>
      </c>
      <c r="D22" s="88">
        <f>'Zdrojová data'!C22</f>
        <v/>
      </c>
      <c r="E22" s="90">
        <f>'Zdrojová data'!F22*'Zdrojová data'!G22</f>
        <v/>
      </c>
      <c r="F22" s="91">
        <f>'Zdrojová data'!H22</f>
        <v/>
      </c>
      <c r="G22" s="91">
        <f>'Zdrojová data'!J22</f>
        <v/>
      </c>
      <c r="H22" s="91">
        <f>G22*(1-$B$4)</f>
        <v/>
      </c>
      <c r="I22" s="91">
        <f>F22-H22</f>
        <v/>
      </c>
      <c r="J22" s="92">
        <f>IF(F22=0,0,I22/F22)</f>
        <v/>
      </c>
      <c r="K22" s="101">
        <f>I22*E22</f>
        <v/>
      </c>
      <c r="L22" s="94">
        <f>'Zdrojová data'!K22</f>
        <v/>
      </c>
      <c r="M22" s="95">
        <f>I22*L22</f>
        <v/>
      </c>
    </row>
    <row r="23" ht="15" customHeight="1" s="72">
      <c r="A23" s="100" t="n">
        <v>15</v>
      </c>
      <c r="B23" s="88">
        <f>'Zdrojová data'!A5</f>
        <v/>
      </c>
      <c r="C23" s="89">
        <f>'Zdrojová data'!B5</f>
        <v/>
      </c>
      <c r="D23" s="88">
        <f>'Zdrojová data'!C5</f>
        <v/>
      </c>
      <c r="E23" s="90">
        <f>'Zdrojová data'!F5*'Zdrojová data'!G5</f>
        <v/>
      </c>
      <c r="F23" s="91">
        <f>'Zdrojová data'!H5</f>
        <v/>
      </c>
      <c r="G23" s="91">
        <f>'Zdrojová data'!J5</f>
        <v/>
      </c>
      <c r="H23" s="91">
        <f>G23*(1-$B$4)</f>
        <v/>
      </c>
      <c r="I23" s="91">
        <f>F23-H23</f>
        <v/>
      </c>
      <c r="J23" s="92">
        <f>IF(F23=0,0,I23/F23)</f>
        <v/>
      </c>
      <c r="K23" s="101">
        <f>I23*E23</f>
        <v/>
      </c>
      <c r="L23" s="94">
        <f>'Zdrojová data'!K5</f>
        <v/>
      </c>
      <c r="M23" s="95">
        <f>I23*L23</f>
        <v/>
      </c>
    </row>
    <row r="24" ht="15" customHeight="1" s="72">
      <c r="A24" s="100" t="n">
        <v>16</v>
      </c>
      <c r="B24" s="88">
        <f>'Zdrojová data'!A4</f>
        <v/>
      </c>
      <c r="C24" s="89">
        <f>'Zdrojová data'!B4</f>
        <v/>
      </c>
      <c r="D24" s="88">
        <f>'Zdrojová data'!C4</f>
        <v/>
      </c>
      <c r="E24" s="90">
        <f>'Zdrojová data'!F4*'Zdrojová data'!G4</f>
        <v/>
      </c>
      <c r="F24" s="91">
        <f>'Zdrojová data'!H4</f>
        <v/>
      </c>
      <c r="G24" s="91">
        <f>'Zdrojová data'!J4</f>
        <v/>
      </c>
      <c r="H24" s="91">
        <f>G24*(1-$B$4)</f>
        <v/>
      </c>
      <c r="I24" s="91">
        <f>F24-H24</f>
        <v/>
      </c>
      <c r="J24" s="92">
        <f>IF(F24=0,0,I24/F24)</f>
        <v/>
      </c>
      <c r="K24" s="101">
        <f>I24*E24</f>
        <v/>
      </c>
      <c r="L24" s="94">
        <f>'Zdrojová data'!K4</f>
        <v/>
      </c>
      <c r="M24" s="95">
        <f>I24*L24</f>
        <v/>
      </c>
    </row>
    <row r="25" ht="15" customHeight="1" s="72">
      <c r="A25" s="100" t="n">
        <v>17</v>
      </c>
      <c r="B25" s="88">
        <f>'Zdrojová data'!A6</f>
        <v/>
      </c>
      <c r="C25" s="89">
        <f>'Zdrojová data'!B6</f>
        <v/>
      </c>
      <c r="D25" s="88">
        <f>'Zdrojová data'!C6</f>
        <v/>
      </c>
      <c r="E25" s="90">
        <f>'Zdrojová data'!F6*'Zdrojová data'!G6</f>
        <v/>
      </c>
      <c r="F25" s="91">
        <f>'Zdrojová data'!H6</f>
        <v/>
      </c>
      <c r="G25" s="91">
        <f>'Zdrojová data'!J6</f>
        <v/>
      </c>
      <c r="H25" s="91">
        <f>G25*(1-$B$4)</f>
        <v/>
      </c>
      <c r="I25" s="91">
        <f>F25-H25</f>
        <v/>
      </c>
      <c r="J25" s="92">
        <f>IF(F25=0,0,I25/F25)</f>
        <v/>
      </c>
      <c r="K25" s="101">
        <f>I25*E25</f>
        <v/>
      </c>
      <c r="L25" s="94">
        <f>'Zdrojová data'!K6</f>
        <v/>
      </c>
      <c r="M25" s="95">
        <f>I25*L25</f>
        <v/>
      </c>
    </row>
    <row r="26" ht="15" customHeight="1" s="72">
      <c r="A26" s="100" t="n">
        <v>18</v>
      </c>
      <c r="B26" s="88">
        <f>'Zdrojová data'!A10</f>
        <v/>
      </c>
      <c r="C26" s="89">
        <f>'Zdrojová data'!B10</f>
        <v/>
      </c>
      <c r="D26" s="88">
        <f>'Zdrojová data'!C10</f>
        <v/>
      </c>
      <c r="E26" s="90">
        <f>'Zdrojová data'!F10*'Zdrojová data'!G10</f>
        <v/>
      </c>
      <c r="F26" s="91">
        <f>'Zdrojová data'!H10</f>
        <v/>
      </c>
      <c r="G26" s="91">
        <f>'Zdrojová data'!J10</f>
        <v/>
      </c>
      <c r="H26" s="91">
        <f>G26*(1-$B$4)</f>
        <v/>
      </c>
      <c r="I26" s="91">
        <f>F26-H26</f>
        <v/>
      </c>
      <c r="J26" s="92">
        <f>IF(F26=0,0,I26/F26)</f>
        <v/>
      </c>
      <c r="K26" s="101">
        <f>I26*E26</f>
        <v/>
      </c>
      <c r="L26" s="94">
        <f>'Zdrojová data'!K10</f>
        <v/>
      </c>
      <c r="M26" s="95">
        <f>I26*L26</f>
        <v/>
      </c>
    </row>
    <row r="27" ht="15" customHeight="1" s="72">
      <c r="A27" s="147" t="n">
        <v>19</v>
      </c>
      <c r="B27" s="88">
        <f>'Zdrojová data'!A26</f>
        <v/>
      </c>
      <c r="C27" s="89">
        <f>'Zdrojová data'!B26</f>
        <v/>
      </c>
      <c r="D27" s="88">
        <f>'Zdrojová data'!C26</f>
        <v/>
      </c>
      <c r="E27" s="90">
        <f>'Zdrojová data'!F26*'Zdrojová data'!G26</f>
        <v/>
      </c>
      <c r="F27" s="91">
        <f>'Zdrojová data'!H26</f>
        <v/>
      </c>
      <c r="G27" s="91">
        <f>'Zdrojová data'!J26</f>
        <v/>
      </c>
      <c r="H27" s="91">
        <f>G27*(1-$B$4)</f>
        <v/>
      </c>
      <c r="I27" s="91">
        <f>F27-H27</f>
        <v/>
      </c>
      <c r="J27" s="92">
        <f>IF(F27=0,0,I27/F27)</f>
        <v/>
      </c>
      <c r="K27" s="103">
        <f>I27*E27</f>
        <v/>
      </c>
      <c r="L27" s="94">
        <f>'Zdrojová data'!K26</f>
        <v/>
      </c>
      <c r="M27" s="95">
        <f>I27*L27</f>
        <v/>
      </c>
    </row>
    <row r="28" ht="15" customHeight="1" s="72">
      <c r="A28" s="147" t="n">
        <v>20</v>
      </c>
      <c r="B28" s="88">
        <f>'Zdrojová data'!A24</f>
        <v/>
      </c>
      <c r="C28" s="89">
        <f>'Zdrojová data'!B24</f>
        <v/>
      </c>
      <c r="D28" s="88">
        <f>'Zdrojová data'!C24</f>
        <v/>
      </c>
      <c r="E28" s="90">
        <f>'Zdrojová data'!F24*'Zdrojová data'!G24</f>
        <v/>
      </c>
      <c r="F28" s="91">
        <f>'Zdrojová data'!H24</f>
        <v/>
      </c>
      <c r="G28" s="91">
        <f>'Zdrojová data'!J24</f>
        <v/>
      </c>
      <c r="H28" s="91">
        <f>G28*(1-$B$4)</f>
        <v/>
      </c>
      <c r="I28" s="91">
        <f>F28-H28</f>
        <v/>
      </c>
      <c r="J28" s="92">
        <f>IF(F28=0,0,I28/F28)</f>
        <v/>
      </c>
      <c r="K28" s="103">
        <f>I28*E28</f>
        <v/>
      </c>
      <c r="L28" s="94">
        <f>'Zdrojová data'!K24</f>
        <v/>
      </c>
      <c r="M28" s="95">
        <f>I28*L28</f>
        <v/>
      </c>
    </row>
    <row r="29" ht="15" customHeight="1" s="72">
      <c r="A29" s="147" t="n">
        <v>21</v>
      </c>
      <c r="B29" s="88">
        <f>'Zdrojová data'!A9</f>
        <v/>
      </c>
      <c r="C29" s="89">
        <f>'Zdrojová data'!B9</f>
        <v/>
      </c>
      <c r="D29" s="88">
        <f>'Zdrojová data'!C9</f>
        <v/>
      </c>
      <c r="E29" s="90">
        <f>'Zdrojová data'!F9*'Zdrojová data'!G9</f>
        <v/>
      </c>
      <c r="F29" s="91">
        <f>'Zdrojová data'!H9</f>
        <v/>
      </c>
      <c r="G29" s="91">
        <f>'Zdrojová data'!J9</f>
        <v/>
      </c>
      <c r="H29" s="91">
        <f>G29*(1-$B$4)</f>
        <v/>
      </c>
      <c r="I29" s="91">
        <f>F29-H29</f>
        <v/>
      </c>
      <c r="J29" s="92">
        <f>IF(F29=0,0,I29/F29)</f>
        <v/>
      </c>
      <c r="K29" s="103">
        <f>I29*E29</f>
        <v/>
      </c>
      <c r="L29" s="94">
        <f>'Zdrojová data'!K9</f>
        <v/>
      </c>
      <c r="M29" s="95">
        <f>I29*L29</f>
        <v/>
      </c>
    </row>
    <row r="30" ht="15" customHeight="1" s="72">
      <c r="A30" s="147" t="n">
        <v>22</v>
      </c>
      <c r="B30" s="88">
        <f>'Zdrojová data'!A25</f>
        <v/>
      </c>
      <c r="C30" s="89">
        <f>'Zdrojová data'!B25</f>
        <v/>
      </c>
      <c r="D30" s="88">
        <f>'Zdrojová data'!C25</f>
        <v/>
      </c>
      <c r="E30" s="90">
        <f>'Zdrojová data'!F25*'Zdrojová data'!G25</f>
        <v/>
      </c>
      <c r="F30" s="91">
        <f>'Zdrojová data'!H25</f>
        <v/>
      </c>
      <c r="G30" s="91">
        <f>'Zdrojová data'!J25</f>
        <v/>
      </c>
      <c r="H30" s="91">
        <f>G30*(1-$B$4)</f>
        <v/>
      </c>
      <c r="I30" s="91">
        <f>F30-H30</f>
        <v/>
      </c>
      <c r="J30" s="92">
        <f>IF(F30=0,0,I30/F30)</f>
        <v/>
      </c>
      <c r="K30" s="103">
        <f>I30*E30</f>
        <v/>
      </c>
      <c r="L30" s="94">
        <f>'Zdrojová data'!K25</f>
        <v/>
      </c>
      <c r="M30" s="95">
        <f>I30*L30</f>
        <v/>
      </c>
    </row>
    <row r="31" ht="15" customHeight="1" s="72">
      <c r="A31" s="147" t="n">
        <v>23</v>
      </c>
      <c r="B31">
        <f>'Zdrojová data'!A12</f>
        <v/>
      </c>
      <c r="C31">
        <f>'Zdrojová data'!B12</f>
        <v/>
      </c>
      <c r="D31">
        <f>'Zdrojová data'!C12</f>
        <v/>
      </c>
      <c r="E31">
        <f>'Zdrojová data'!F12*'Zdrojová data'!G12</f>
        <v/>
      </c>
      <c r="F31" s="34">
        <f>'Zdrojová data'!H12</f>
        <v/>
      </c>
      <c r="G31" s="34">
        <f>'Zdrojová data'!J12</f>
        <v/>
      </c>
      <c r="H31">
        <f>G31*(1-$B$4)</f>
        <v/>
      </c>
      <c r="I31">
        <f>F31-H31</f>
        <v/>
      </c>
      <c r="J31">
        <f>IF(F31=0,0,I31/F31)</f>
        <v/>
      </c>
      <c r="K31" s="103">
        <f>I31*E31</f>
        <v/>
      </c>
      <c r="L31" s="94">
        <f>'Zdrojová data'!K12</f>
        <v/>
      </c>
      <c r="M31" s="95">
        <f>I31*L31</f>
        <v/>
      </c>
    </row>
    <row r="32" ht="15" customHeight="1" s="72">
      <c r="A32" s="147" t="inlineStr">
        <is>
          <t>CELKEM</t>
        </is>
      </c>
      <c r="B32" s="173" t="n"/>
      <c r="C32" s="173" t="n"/>
      <c r="D32" s="173" t="n"/>
      <c r="E32" s="173" t="n"/>
      <c r="F32" s="173" t="n"/>
      <c r="G32" s="173" t="n"/>
      <c r="H32" s="173" t="n"/>
      <c r="I32" s="173" t="n"/>
      <c r="J32" s="174" t="n"/>
      <c r="K32" s="103">
        <f>SUMPRODUCT(K9:K31)/COUNT(K9:K31)</f>
        <v/>
      </c>
      <c r="L32" s="94">
        <f>SUM(L9:L31)</f>
        <v/>
      </c>
      <c r="M32" s="95">
        <f>SUM(M9:M31)</f>
        <v/>
      </c>
    </row>
    <row r="33" ht="15" customHeight="1" s="72">
      <c r="A33" s="104" t="inlineStr">
        <is>
          <t>Legenda:</t>
        </is>
      </c>
      <c r="B33" s="105" t="inlineStr">
        <is>
          <t>TOP 1–3</t>
        </is>
      </c>
      <c r="C33" s="106" t="inlineStr">
        <is>
          <t>4–7</t>
        </is>
      </c>
      <c r="D33" s="107" t="inlineStr">
        <is>
          <t>8–12</t>
        </is>
      </c>
      <c r="E33" s="108" t="inlineStr">
        <is>
          <t>13–18</t>
        </is>
      </c>
      <c r="F33" s="109" t="inlineStr">
        <is>
          <t>19–22 (nízké/záporné)</t>
        </is>
      </c>
    </row>
    <row r="36" ht="24" customHeight="1" s="72">
      <c r="A36" s="148" t="inlineStr">
        <is>
          <t>▌ 2) Q2 SKUTEČNOST – sledování objednávek Q2 a plnění ročních limitů</t>
        </is>
      </c>
      <c r="Q36" s="110" t="n"/>
      <c r="R36" s="110" t="n"/>
      <c r="S36" s="110" t="n"/>
      <c r="T36" s="110" t="n"/>
      <c r="U36" s="110" t="n"/>
      <c r="V36" s="110" t="n"/>
      <c r="W36" s="110" t="n"/>
      <c r="X36" s="110" t="n"/>
    </row>
    <row r="37" ht="21.75" customHeight="1" s="72">
      <c r="A37" s="149" t="inlineStr">
        <is>
          <t>Karta</t>
        </is>
      </c>
      <c r="B37" s="149" t="inlineStr">
        <is>
          <t>Sklovina</t>
        </is>
      </c>
      <c r="C37" s="149" t="inlineStr">
        <is>
          <t>Typ</t>
        </is>
      </c>
      <c r="D37" s="149" t="inlineStr">
        <is>
          <t>m²/kamion</t>
        </is>
      </c>
      <c r="E37" s="149" t="inlineStr">
        <is>
          <t>SupplierA €/m²</t>
        </is>
      </c>
      <c r="F37" s="149" t="inlineStr">
        <is>
          <t>Euro -3% €/m²</t>
        </is>
      </c>
      <c r="G37" s="149" t="inlineStr">
        <is>
          <t>Úspora €/kam</t>
        </is>
      </c>
      <c r="H37" s="150" t="inlineStr">
        <is>
          <t>SKUTEČNOST – objednané m² / měsíc</t>
        </is>
      </c>
      <c r="I37" s="173" t="n"/>
      <c r="J37" s="174" t="n"/>
      <c r="K37" s="150" t="inlineStr">
        <is>
          <t>Skut. m² ∑</t>
        </is>
      </c>
      <c r="L37" s="150" t="inlineStr">
        <is>
          <t>Skut. km ∑</t>
        </is>
      </c>
      <c r="M37" s="151" t="inlineStr">
        <is>
          <t>Roční limit m²</t>
        </is>
      </c>
      <c r="N37" s="151" t="inlineStr">
        <is>
          <t>% plnění limitu</t>
        </is>
      </c>
      <c r="O37" s="151" t="inlineStr">
        <is>
          <t>Zbývá m² do limitu</t>
        </is>
      </c>
      <c r="P37" s="152" t="inlineStr">
        <is>
          <t>Úspora skutečnost €</t>
        </is>
      </c>
      <c r="Q37" s="110" t="n"/>
      <c r="R37" s="110" t="n"/>
      <c r="S37" s="110" t="n"/>
      <c r="T37" s="110" t="n"/>
      <c r="U37" s="110" t="n"/>
      <c r="V37" s="110" t="n"/>
      <c r="W37" s="110" t="n"/>
      <c r="X37" s="110" t="n"/>
    </row>
    <row r="38" ht="18" customHeight="1" s="72">
      <c r="A38" s="176" t="n"/>
      <c r="B38" s="176" t="n"/>
      <c r="C38" s="176" t="n"/>
      <c r="D38" s="176" t="n"/>
      <c r="E38" s="176" t="n"/>
      <c r="F38" s="176" t="n"/>
      <c r="G38" s="176" t="n"/>
      <c r="H38" s="150" t="inlineStr">
        <is>
          <t>Duben</t>
        </is>
      </c>
      <c r="I38" s="150" t="inlineStr">
        <is>
          <t>Květen</t>
        </is>
      </c>
      <c r="J38" s="150" t="inlineStr">
        <is>
          <t>Červen</t>
        </is>
      </c>
      <c r="K38" s="176" t="n"/>
      <c r="L38" s="176" t="n"/>
      <c r="M38" s="176" t="n"/>
      <c r="N38" s="176" t="n"/>
      <c r="O38" s="176" t="n"/>
      <c r="P38" s="176" t="n"/>
      <c r="Q38" s="110" t="n"/>
      <c r="R38" s="110" t="n"/>
      <c r="S38" s="110" t="n"/>
      <c r="T38" s="110" t="n"/>
      <c r="U38" s="110" t="n"/>
      <c r="V38" s="110" t="n"/>
      <c r="W38" s="110" t="n"/>
      <c r="X38" s="110" t="n"/>
    </row>
    <row r="39" ht="15" customHeight="1" s="72">
      <c r="A39" s="112">
        <f>'Zdrojová data'!A15</f>
        <v/>
      </c>
      <c r="B39" s="113">
        <f>'Zdrojová data'!B15</f>
        <v/>
      </c>
      <c r="C39" s="114">
        <f>'Zdrojová data'!C15</f>
        <v/>
      </c>
      <c r="D39" s="115">
        <f>'Zdrojová data'!F15*'Zdrojová data'!G15</f>
        <v/>
      </c>
      <c r="E39" s="116">
        <f>'Zdrojová data'!H15</f>
        <v/>
      </c>
      <c r="F39" s="116">
        <f>'Zdrojová data'!J15*(1-$B$4)</f>
        <v/>
      </c>
      <c r="G39" s="117">
        <f>(E39-F39)*D39</f>
        <v/>
      </c>
      <c r="H39" s="118" t="n">
        <v>154</v>
      </c>
      <c r="I39" s="118" t="n">
        <v>0</v>
      </c>
      <c r="J39" s="118" t="n">
        <v>0</v>
      </c>
      <c r="K39" s="119">
        <f>SUM(H39:J39)</f>
        <v/>
      </c>
      <c r="L39" s="120">
        <f>IF(D39=0,0,K39/D39)</f>
        <v/>
      </c>
      <c r="M39" s="121">
        <f>'Zdrojová data'!K15</f>
        <v/>
      </c>
      <c r="N39" s="122">
        <f>IF(M39=0,0,K39/M39)</f>
        <v/>
      </c>
      <c r="O39" s="123">
        <f>MAX(0,M39-K39)</f>
        <v/>
      </c>
      <c r="P39" s="99">
        <f>K39*(E39-F39)</f>
        <v/>
      </c>
      <c r="Q39" s="110" t="n"/>
      <c r="R39" s="110" t="n"/>
      <c r="S39" s="110" t="n"/>
      <c r="T39" s="110" t="n"/>
      <c r="U39" s="110" t="n"/>
      <c r="V39" s="110" t="n"/>
      <c r="W39" s="110" t="n"/>
      <c r="X39" s="110" t="n"/>
    </row>
    <row r="40" ht="15" customHeight="1" s="72">
      <c r="A40" s="124">
        <f>'Zdrojová data'!A7</f>
        <v/>
      </c>
      <c r="B40" s="125">
        <f>'Zdrojová data'!B7</f>
        <v/>
      </c>
      <c r="C40" s="126">
        <f>'Zdrojová data'!C7</f>
        <v/>
      </c>
      <c r="D40" s="127">
        <f>'Zdrojová data'!F7*'Zdrojová data'!G7</f>
        <v/>
      </c>
      <c r="E40" s="128">
        <f>'Zdrojová data'!H7</f>
        <v/>
      </c>
      <c r="F40" s="128">
        <f>'Zdrojová data'!J7*(1-$B$4)</f>
        <v/>
      </c>
      <c r="G40" s="117">
        <f>(E40-F40)*D40</f>
        <v/>
      </c>
      <c r="H40" s="118" t="n">
        <v>405</v>
      </c>
      <c r="I40" s="118" t="n">
        <v>404</v>
      </c>
      <c r="J40" s="118" t="n">
        <v>0</v>
      </c>
      <c r="K40" s="119">
        <f>SUM(H40:J40)</f>
        <v/>
      </c>
      <c r="L40" s="120">
        <f>IF(D40=0,0,K40/D40)</f>
        <v/>
      </c>
      <c r="M40" s="121">
        <f>'Zdrojová data'!K7</f>
        <v/>
      </c>
      <c r="N40" s="122">
        <f>IF(M40=0,0,K40/M40)</f>
        <v/>
      </c>
      <c r="O40" s="123">
        <f>MAX(0,M40-K40)</f>
        <v/>
      </c>
      <c r="P40" s="99">
        <f>K40*(E40-F40)</f>
        <v/>
      </c>
      <c r="Q40" s="110" t="n"/>
      <c r="R40" s="110" t="n"/>
      <c r="S40" s="110" t="n"/>
      <c r="T40" s="110" t="n"/>
      <c r="U40" s="110" t="n"/>
      <c r="V40" s="110" t="n"/>
      <c r="W40" s="110" t="n"/>
      <c r="X40" s="110" t="n"/>
    </row>
    <row r="41" ht="15" customHeight="1" s="72">
      <c r="A41" s="124">
        <f>'Zdrojová data'!A12</f>
        <v/>
      </c>
      <c r="B41" s="125">
        <f>'Zdrojová data'!B12</f>
        <v/>
      </c>
      <c r="C41" s="126">
        <f>'Zdrojová data'!C12</f>
        <v/>
      </c>
      <c r="D41" s="127">
        <f>'Zdrojová data'!F12*'Zdrojová data'!G12</f>
        <v/>
      </c>
      <c r="E41" s="128">
        <f>'Zdrojová data'!H12</f>
        <v/>
      </c>
      <c r="F41" s="128">
        <f>'Zdrojová data'!J12*(1-$B$4)</f>
        <v/>
      </c>
      <c r="G41" s="117">
        <f>(E41-F41)*D41</f>
        <v/>
      </c>
      <c r="H41" s="118" t="n">
        <v>0</v>
      </c>
      <c r="I41" s="118" t="n">
        <v>96</v>
      </c>
      <c r="J41" s="118" t="n">
        <v>0</v>
      </c>
      <c r="K41" s="119">
        <f>SUM(H41:J41)</f>
        <v/>
      </c>
      <c r="L41" s="120">
        <f>IF(D41=0,0,K41/D41)</f>
        <v/>
      </c>
      <c r="M41" s="121">
        <f>'Zdrojová data'!K12</f>
        <v/>
      </c>
      <c r="N41" s="122">
        <f>IF(M41=0,0,K41/M41)</f>
        <v/>
      </c>
      <c r="O41" s="123">
        <f>MAX(0,M41-K41)</f>
        <v/>
      </c>
      <c r="P41" s="99">
        <f>K41*(E41-F41)</f>
        <v/>
      </c>
      <c r="Q41" s="110" t="n"/>
      <c r="R41" s="110" t="n"/>
      <c r="S41" s="110" t="n"/>
      <c r="T41" s="110" t="n"/>
      <c r="U41" s="110" t="n"/>
      <c r="V41" s="110" t="n"/>
      <c r="W41" s="110" t="n"/>
      <c r="X41" s="110" t="n"/>
    </row>
    <row r="42" ht="15" customHeight="1" s="72">
      <c r="A42" s="112">
        <f>'Zdrojová data'!A17</f>
        <v/>
      </c>
      <c r="B42" s="113">
        <f>'Zdrojová data'!B17</f>
        <v/>
      </c>
      <c r="C42" s="114">
        <f>'Zdrojová data'!C17</f>
        <v/>
      </c>
      <c r="D42" s="115">
        <f>'Zdrojová data'!F17*'Zdrojová data'!G17</f>
        <v/>
      </c>
      <c r="E42" s="116">
        <f>'Zdrojová data'!H17</f>
        <v/>
      </c>
      <c r="F42" s="116">
        <f>'Zdrojová data'!J17*(1-$B$4)</f>
        <v/>
      </c>
      <c r="G42" s="117">
        <f>(E42-F42)*D42</f>
        <v/>
      </c>
      <c r="H42" s="118" t="n">
        <v>0</v>
      </c>
      <c r="I42" s="118" t="n">
        <v>0</v>
      </c>
      <c r="J42" s="118" t="n">
        <v>0</v>
      </c>
      <c r="K42" s="119">
        <f>SUM(H42:J42)</f>
        <v/>
      </c>
      <c r="L42" s="120">
        <f>IF(D42=0,0,K42/D42)</f>
        <v/>
      </c>
      <c r="M42" s="121">
        <f>'Zdrojová data'!K17</f>
        <v/>
      </c>
      <c r="N42" s="122">
        <f>IF(M42=0,0,K42/M42)</f>
        <v/>
      </c>
      <c r="O42" s="123">
        <f>MAX(0,M42-K42)</f>
        <v/>
      </c>
      <c r="P42" s="99">
        <f>K42*(E42-F42)</f>
        <v/>
      </c>
      <c r="Q42" s="110" t="n"/>
      <c r="R42" s="110" t="n"/>
      <c r="S42" s="110" t="n"/>
      <c r="T42" s="110" t="n"/>
      <c r="U42" s="110" t="n"/>
      <c r="V42" s="110" t="n"/>
      <c r="W42" s="110" t="n"/>
      <c r="X42" s="110" t="n"/>
    </row>
    <row r="43" ht="15" customHeight="1" s="72">
      <c r="A43" s="124">
        <f>'Zdrojová data'!A11</f>
        <v/>
      </c>
      <c r="B43" s="125">
        <f>'Zdrojová data'!B11</f>
        <v/>
      </c>
      <c r="C43" s="126">
        <f>'Zdrojová data'!C11</f>
        <v/>
      </c>
      <c r="D43" s="127">
        <f>'Zdrojová data'!F11*'Zdrojová data'!G11</f>
        <v/>
      </c>
      <c r="E43" s="128">
        <f>'Zdrojová data'!H11</f>
        <v/>
      </c>
      <c r="F43" s="128">
        <f>'Zdrojová data'!J11*(1-$B$4)</f>
        <v/>
      </c>
      <c r="G43" s="117">
        <f>(E43-F43)*D43</f>
        <v/>
      </c>
      <c r="H43" s="118" t="n">
        <v>462</v>
      </c>
      <c r="I43" s="118" t="n">
        <v>0</v>
      </c>
      <c r="J43" s="118" t="n">
        <v>0</v>
      </c>
      <c r="K43" s="119">
        <f>SUM(H43:J43)</f>
        <v/>
      </c>
      <c r="L43" s="120">
        <f>IF(D43=0,0,K43/D43)</f>
        <v/>
      </c>
      <c r="M43" s="121">
        <f>'Zdrojová data'!K11</f>
        <v/>
      </c>
      <c r="N43" s="122">
        <f>IF(M43=0,0,K43/M43)</f>
        <v/>
      </c>
      <c r="O43" s="123">
        <f>MAX(0,M43-K43)</f>
        <v/>
      </c>
      <c r="P43" s="99">
        <f>K43*(E43-F43)</f>
        <v/>
      </c>
      <c r="Q43" s="110" t="n"/>
      <c r="R43" s="110" t="n"/>
      <c r="S43" s="110" t="n"/>
      <c r="T43" s="110" t="n"/>
      <c r="U43" s="110" t="n"/>
      <c r="V43" s="110" t="n"/>
      <c r="W43" s="110" t="n"/>
      <c r="X43" s="110" t="n"/>
    </row>
    <row r="44" ht="15" customHeight="1" s="72">
      <c r="A44" s="112">
        <f>'Zdrojová data'!A21</f>
        <v/>
      </c>
      <c r="B44" s="113">
        <f>'Zdrojová data'!B21</f>
        <v/>
      </c>
      <c r="C44" s="114">
        <f>'Zdrojová data'!C21</f>
        <v/>
      </c>
      <c r="D44" s="115">
        <f>'Zdrojová data'!F21*'Zdrojová data'!G21</f>
        <v/>
      </c>
      <c r="E44" s="116">
        <f>'Zdrojová data'!H21</f>
        <v/>
      </c>
      <c r="F44" s="116">
        <f>'Zdrojová data'!J21*(1-$B$4)</f>
        <v/>
      </c>
      <c r="G44" s="117">
        <f>(E44-F44)*D44</f>
        <v/>
      </c>
      <c r="H44" s="118" t="n">
        <v>385</v>
      </c>
      <c r="I44" s="118" t="n">
        <v>0</v>
      </c>
      <c r="J44" s="118" t="n">
        <v>0</v>
      </c>
      <c r="K44" s="119">
        <f>SUM(H44:J44)</f>
        <v/>
      </c>
      <c r="L44" s="120">
        <f>IF(D44=0,0,K44/D44)</f>
        <v/>
      </c>
      <c r="M44" s="121">
        <f>'Zdrojová data'!K21</f>
        <v/>
      </c>
      <c r="N44" s="122">
        <f>IF(M44=0,0,K44/M44)</f>
        <v/>
      </c>
      <c r="O44" s="123">
        <f>MAX(0,M44-K44)</f>
        <v/>
      </c>
      <c r="P44" s="99">
        <f>K44*(E44-F44)</f>
        <v/>
      </c>
      <c r="Q44" s="110" t="n"/>
      <c r="R44" s="110" t="n"/>
      <c r="S44" s="110" t="n"/>
      <c r="T44" s="110" t="n"/>
      <c r="U44" s="110" t="n"/>
      <c r="V44" s="110" t="n"/>
      <c r="W44" s="110" t="n"/>
      <c r="X44" s="110" t="n"/>
    </row>
    <row r="45" ht="15" customHeight="1" s="72">
      <c r="A45" s="124">
        <f>'Zdrojová data'!A8</f>
        <v/>
      </c>
      <c r="B45" s="125">
        <f>'Zdrojová data'!B8</f>
        <v/>
      </c>
      <c r="C45" s="126">
        <f>'Zdrojová data'!C8</f>
        <v/>
      </c>
      <c r="D45" s="127">
        <f>'Zdrojová data'!F8*'Zdrojová data'!G8</f>
        <v/>
      </c>
      <c r="E45" s="128">
        <f>'Zdrojová data'!H8</f>
        <v/>
      </c>
      <c r="F45" s="128">
        <f>'Zdrojová data'!J8*(1-$B$4)</f>
        <v/>
      </c>
      <c r="G45" s="117">
        <f>(E45-F45)*D45</f>
        <v/>
      </c>
      <c r="H45" s="118" t="n">
        <v>231.12</v>
      </c>
      <c r="I45" s="118" t="n">
        <v>0</v>
      </c>
      <c r="J45" s="118" t="n">
        <v>0</v>
      </c>
      <c r="K45" s="119">
        <f>SUM(H45:J45)</f>
        <v/>
      </c>
      <c r="L45" s="120">
        <f>IF(D45=0,0,K45/D45)</f>
        <v/>
      </c>
      <c r="M45" s="121">
        <f>'Zdrojová data'!K8</f>
        <v/>
      </c>
      <c r="N45" s="122">
        <f>IF(M45=0,0,K45/M45)</f>
        <v/>
      </c>
      <c r="O45" s="123">
        <f>MAX(0,M45-K45)</f>
        <v/>
      </c>
      <c r="P45" s="99">
        <f>K45*(E45-F45)</f>
        <v/>
      </c>
      <c r="Q45" s="110" t="n"/>
      <c r="R45" s="110" t="n"/>
      <c r="S45" s="110" t="n"/>
      <c r="T45" s="110" t="n"/>
      <c r="U45" s="110" t="n"/>
      <c r="V45" s="110" t="n"/>
      <c r="W45" s="110" t="n"/>
      <c r="X45" s="110" t="n"/>
    </row>
    <row r="46" ht="15" customHeight="1" s="72">
      <c r="A46" s="112">
        <f>'Zdrojová data'!A20</f>
        <v/>
      </c>
      <c r="B46" s="113">
        <f>'Zdrojová data'!B20</f>
        <v/>
      </c>
      <c r="C46" s="114">
        <f>'Zdrojová data'!C20</f>
        <v/>
      </c>
      <c r="D46" s="115">
        <f>'Zdrojová data'!F20*'Zdrojová data'!G20</f>
        <v/>
      </c>
      <c r="E46" s="116">
        <f>'Zdrojová data'!H20</f>
        <v/>
      </c>
      <c r="F46" s="116">
        <f>'Zdrojová data'!J20*(1-$B$4)</f>
        <v/>
      </c>
      <c r="G46" s="117">
        <f>(E46-F46)*D46</f>
        <v/>
      </c>
      <c r="H46" s="118" t="n">
        <v>0</v>
      </c>
      <c r="I46" s="118" t="n">
        <v>0</v>
      </c>
      <c r="J46" s="118" t="n">
        <v>0</v>
      </c>
      <c r="K46" s="119">
        <f>SUM(H46:J46)</f>
        <v/>
      </c>
      <c r="L46" s="120">
        <f>IF(D46=0,0,K46/D46)</f>
        <v/>
      </c>
      <c r="M46" s="121">
        <f>'Zdrojová data'!K20</f>
        <v/>
      </c>
      <c r="N46" s="122">
        <f>IF(M46=0,0,K46/M46)</f>
        <v/>
      </c>
      <c r="O46" s="123">
        <f>MAX(0,M46-K46)</f>
        <v/>
      </c>
      <c r="P46" s="99">
        <f>K46*(E46-F46)</f>
        <v/>
      </c>
      <c r="Q46" s="110" t="n"/>
      <c r="R46" s="110" t="n"/>
      <c r="S46" s="110" t="n"/>
      <c r="T46" s="110" t="n"/>
      <c r="U46" s="110" t="n"/>
      <c r="V46" s="110" t="n"/>
      <c r="W46" s="110" t="n"/>
      <c r="X46" s="110" t="n"/>
    </row>
    <row r="47" ht="15" customHeight="1" s="72">
      <c r="A47" s="124">
        <f>'Zdrojová data'!A18</f>
        <v/>
      </c>
      <c r="B47" s="125">
        <f>'Zdrojová data'!B18</f>
        <v/>
      </c>
      <c r="C47" s="126">
        <f>'Zdrojová data'!C18</f>
        <v/>
      </c>
      <c r="D47" s="127">
        <f>'Zdrojová data'!F18*'Zdrojová data'!G18</f>
        <v/>
      </c>
      <c r="E47" s="128">
        <f>'Zdrojová data'!H18</f>
        <v/>
      </c>
      <c r="F47" s="128">
        <f>'Zdrojová data'!J18*(1-$B$4)</f>
        <v/>
      </c>
      <c r="G47" s="117">
        <f>(E47-F47)*D47</f>
        <v/>
      </c>
      <c r="H47" s="118" t="n">
        <v>0</v>
      </c>
      <c r="I47" s="118" t="n">
        <v>0</v>
      </c>
      <c r="J47" s="118" t="n">
        <v>0</v>
      </c>
      <c r="K47" s="119">
        <f>SUM(H47:J47)</f>
        <v/>
      </c>
      <c r="L47" s="120">
        <f>IF(D47=0,0,K47/D47)</f>
        <v/>
      </c>
      <c r="M47" s="121">
        <f>'Zdrojová data'!K18</f>
        <v/>
      </c>
      <c r="N47" s="122">
        <f>IF(M47=0,0,K47/M47)</f>
        <v/>
      </c>
      <c r="O47" s="123">
        <f>MAX(0,M47-K47)</f>
        <v/>
      </c>
      <c r="P47" s="99">
        <f>K47*(E47-F47)</f>
        <v/>
      </c>
      <c r="Q47" s="110" t="n"/>
      <c r="R47" s="110" t="n"/>
      <c r="S47" s="110" t="n"/>
      <c r="T47" s="110" t="n"/>
      <c r="U47" s="110" t="n"/>
      <c r="V47" s="110" t="n"/>
      <c r="W47" s="110" t="n"/>
      <c r="X47" s="110" t="n"/>
    </row>
    <row r="48" ht="15" customHeight="1" s="72">
      <c r="A48" s="112">
        <f>'Zdrojová data'!A19</f>
        <v/>
      </c>
      <c r="B48" s="113">
        <f>'Zdrojová data'!B19</f>
        <v/>
      </c>
      <c r="C48" s="114">
        <f>'Zdrojová data'!C19</f>
        <v/>
      </c>
      <c r="D48" s="115">
        <f>'Zdrojová data'!F19*'Zdrojová data'!G19</f>
        <v/>
      </c>
      <c r="E48" s="116">
        <f>'Zdrojová data'!H19</f>
        <v/>
      </c>
      <c r="F48" s="116">
        <f>'Zdrojová data'!J19*(1-$B$4)</f>
        <v/>
      </c>
      <c r="G48" s="117">
        <f>(E48-F48)*D48</f>
        <v/>
      </c>
      <c r="H48" s="118" t="n">
        <v>0</v>
      </c>
      <c r="I48" s="118" t="n">
        <v>0</v>
      </c>
      <c r="J48" s="118" t="n">
        <v>0</v>
      </c>
      <c r="K48" s="119">
        <f>SUM(H48:J48)</f>
        <v/>
      </c>
      <c r="L48" s="120">
        <f>IF(D48=0,0,K48/D48)</f>
        <v/>
      </c>
      <c r="M48" s="121">
        <f>'Zdrojová data'!K19</f>
        <v/>
      </c>
      <c r="N48" s="122">
        <f>IF(M48=0,0,K48/M48)</f>
        <v/>
      </c>
      <c r="O48" s="123">
        <f>MAX(0,M48-K48)</f>
        <v/>
      </c>
      <c r="P48" s="99">
        <f>K48*(E48-F48)</f>
        <v/>
      </c>
      <c r="Q48" s="110" t="n"/>
      <c r="R48" s="110" t="n"/>
      <c r="S48" s="110" t="n"/>
      <c r="T48" s="110" t="n"/>
      <c r="U48" s="110" t="n"/>
      <c r="V48" s="110" t="n"/>
      <c r="W48" s="110" t="n"/>
      <c r="X48" s="110" t="n"/>
    </row>
    <row r="49" ht="15" customHeight="1" s="72">
      <c r="A49" s="124">
        <f>'Zdrojová data'!A23</f>
        <v/>
      </c>
      <c r="B49" s="125">
        <f>'Zdrojová data'!B23</f>
        <v/>
      </c>
      <c r="C49" s="126">
        <f>'Zdrojová data'!C23</f>
        <v/>
      </c>
      <c r="D49" s="127">
        <f>'Zdrojová data'!F23*'Zdrojová data'!G23</f>
        <v/>
      </c>
      <c r="E49" s="128">
        <f>'Zdrojová data'!H23</f>
        <v/>
      </c>
      <c r="F49" s="128">
        <f>'Zdrojová data'!J23*(1-$B$4)</f>
        <v/>
      </c>
      <c r="G49" s="117">
        <f>(E49-F49)*D49</f>
        <v/>
      </c>
      <c r="H49" s="118" t="n">
        <v>0</v>
      </c>
      <c r="I49" s="118" t="n">
        <v>0</v>
      </c>
      <c r="J49" s="118" t="n">
        <v>0</v>
      </c>
      <c r="K49" s="119">
        <f>SUM(H49:J49)</f>
        <v/>
      </c>
      <c r="L49" s="120">
        <f>IF(D49=0,0,K49/D49)</f>
        <v/>
      </c>
      <c r="M49" s="121">
        <f>'Zdrojová data'!K23</f>
        <v/>
      </c>
      <c r="N49" s="122">
        <f>IF(M49=0,0,K49/M49)</f>
        <v/>
      </c>
      <c r="O49" s="123">
        <f>MAX(0,M49-K49)</f>
        <v/>
      </c>
      <c r="P49" s="99">
        <f>K49*(E49-F49)</f>
        <v/>
      </c>
      <c r="Q49" s="110" t="n"/>
      <c r="R49" s="110" t="n"/>
      <c r="S49" s="110" t="n"/>
      <c r="T49" s="110" t="n"/>
      <c r="U49" s="110" t="n"/>
      <c r="V49" s="110" t="n"/>
      <c r="W49" s="110" t="n"/>
      <c r="X49" s="110" t="n"/>
    </row>
    <row r="50" ht="15" customHeight="1" s="72">
      <c r="A50" s="112">
        <f>'Zdrojová data'!A16</f>
        <v/>
      </c>
      <c r="B50" s="113">
        <f>'Zdrojová data'!B16</f>
        <v/>
      </c>
      <c r="C50" s="114">
        <f>'Zdrojová data'!C16</f>
        <v/>
      </c>
      <c r="D50" s="115">
        <f>'Zdrojová data'!F16*'Zdrojová data'!G16</f>
        <v/>
      </c>
      <c r="E50" s="116">
        <f>'Zdrojová data'!H16</f>
        <v/>
      </c>
      <c r="F50" s="116">
        <f>'Zdrojová data'!J16*(1-$B$4)</f>
        <v/>
      </c>
      <c r="G50" s="117">
        <f>(E50-F50)*D50</f>
        <v/>
      </c>
      <c r="H50" s="118" t="n">
        <v>0</v>
      </c>
      <c r="I50" s="118" t="n">
        <v>0</v>
      </c>
      <c r="J50" s="118" t="n">
        <v>0</v>
      </c>
      <c r="K50" s="119">
        <f>SUM(H50:J50)</f>
        <v/>
      </c>
      <c r="L50" s="120">
        <f>IF(D50=0,0,K50/D50)</f>
        <v/>
      </c>
      <c r="M50" s="121">
        <f>'Zdrojová data'!K16</f>
        <v/>
      </c>
      <c r="N50" s="122">
        <f>IF(M50=0,0,K50/M50)</f>
        <v/>
      </c>
      <c r="O50" s="123">
        <f>MAX(0,M50-K50)</f>
        <v/>
      </c>
      <c r="P50" s="99">
        <f>K50*(E50-F50)</f>
        <v/>
      </c>
      <c r="Q50" s="110" t="n"/>
      <c r="R50" s="110" t="n"/>
      <c r="S50" s="110" t="n"/>
      <c r="T50" s="110" t="n"/>
      <c r="U50" s="110" t="n"/>
      <c r="V50" s="110" t="n"/>
      <c r="W50" s="110" t="n"/>
      <c r="X50" s="110" t="n"/>
    </row>
    <row r="51" ht="15" customHeight="1" s="72">
      <c r="A51" s="124">
        <f>'Zdrojová data'!A13</f>
        <v/>
      </c>
      <c r="B51" s="125">
        <f>'Zdrojová data'!B13</f>
        <v/>
      </c>
      <c r="C51" s="126">
        <f>'Zdrojová data'!C13</f>
        <v/>
      </c>
      <c r="D51" s="127">
        <f>'Zdrojová data'!F13*'Zdrojová data'!G13</f>
        <v/>
      </c>
      <c r="E51" s="128">
        <f>'Zdrojová data'!H13</f>
        <v/>
      </c>
      <c r="F51" s="128">
        <f>'Zdrojová data'!J13*(1-$B$4)</f>
        <v/>
      </c>
      <c r="G51" s="117">
        <f>(E51-F51)*D51</f>
        <v/>
      </c>
      <c r="H51" s="118" t="n">
        <v>0</v>
      </c>
      <c r="I51" s="118" t="n">
        <v>0</v>
      </c>
      <c r="J51" s="118" t="n">
        <v>0</v>
      </c>
      <c r="K51" s="119">
        <f>SUM(H51:J51)</f>
        <v/>
      </c>
      <c r="L51" s="120">
        <f>IF(D51=0,0,K51/D51)</f>
        <v/>
      </c>
      <c r="M51" s="121">
        <f>'Zdrojová data'!K13</f>
        <v/>
      </c>
      <c r="N51" s="122">
        <f>IF(M51=0,0,K51/M51)</f>
        <v/>
      </c>
      <c r="O51" s="123">
        <f>MAX(0,M51-K51)</f>
        <v/>
      </c>
      <c r="P51" s="99">
        <f>K51*(E51-F51)</f>
        <v/>
      </c>
      <c r="Q51" s="110" t="n"/>
      <c r="R51" s="110" t="n"/>
      <c r="S51" s="110" t="n"/>
      <c r="T51" s="110" t="n"/>
      <c r="U51" s="110" t="n"/>
      <c r="V51" s="110" t="n"/>
      <c r="W51" s="110" t="n"/>
      <c r="X51" s="110" t="n"/>
    </row>
    <row r="52" ht="15" customHeight="1" s="72">
      <c r="A52" s="112">
        <f>'Zdrojová data'!A14</f>
        <v/>
      </c>
      <c r="B52" s="113">
        <f>'Zdrojová data'!B14</f>
        <v/>
      </c>
      <c r="C52" s="114">
        <f>'Zdrojová data'!C14</f>
        <v/>
      </c>
      <c r="D52" s="115">
        <f>'Zdrojová data'!F14*'Zdrojová data'!G14</f>
        <v/>
      </c>
      <c r="E52" s="116">
        <f>'Zdrojová data'!H14</f>
        <v/>
      </c>
      <c r="F52" s="116">
        <f>'Zdrojová data'!J14*(1-$B$4)</f>
        <v/>
      </c>
      <c r="G52" s="117">
        <f>(E52-F52)*D52</f>
        <v/>
      </c>
      <c r="H52" s="118" t="n">
        <v>0</v>
      </c>
      <c r="I52" s="118" t="n">
        <v>0</v>
      </c>
      <c r="J52" s="118" t="n">
        <v>0</v>
      </c>
      <c r="K52" s="119">
        <f>SUM(H52:J52)</f>
        <v/>
      </c>
      <c r="L52" s="120">
        <f>IF(D52=0,0,K52/D52)</f>
        <v/>
      </c>
      <c r="M52" s="121">
        <f>'Zdrojová data'!K14</f>
        <v/>
      </c>
      <c r="N52" s="122">
        <f>IF(M52=0,0,K52/M52)</f>
        <v/>
      </c>
      <c r="O52" s="123">
        <f>MAX(0,M52-K52)</f>
        <v/>
      </c>
      <c r="P52" s="99">
        <f>K52*(E52-F52)</f>
        <v/>
      </c>
      <c r="Q52" s="110" t="n"/>
      <c r="R52" s="110" t="n"/>
      <c r="S52" s="110" t="n"/>
      <c r="T52" s="110" t="n"/>
      <c r="U52" s="110" t="n"/>
      <c r="V52" s="110" t="n"/>
      <c r="W52" s="110" t="n"/>
      <c r="X52" s="110" t="n"/>
    </row>
    <row r="53" ht="15" customHeight="1" s="72">
      <c r="A53" s="124">
        <f>'Zdrojová data'!A22</f>
        <v/>
      </c>
      <c r="B53" s="125">
        <f>'Zdrojová data'!B22</f>
        <v/>
      </c>
      <c r="C53" s="126">
        <f>'Zdrojová data'!C22</f>
        <v/>
      </c>
      <c r="D53" s="127">
        <f>'Zdrojová data'!F22*'Zdrojová data'!G22</f>
        <v/>
      </c>
      <c r="E53" s="128">
        <f>'Zdrojová data'!H22</f>
        <v/>
      </c>
      <c r="F53" s="128">
        <f>'Zdrojová data'!J22*(1-$B$4)</f>
        <v/>
      </c>
      <c r="G53" s="117">
        <f>(E53-F53)*D53</f>
        <v/>
      </c>
      <c r="H53" s="118" t="n">
        <v>0</v>
      </c>
      <c r="I53" s="118" t="n">
        <v>0</v>
      </c>
      <c r="J53" s="118" t="n">
        <v>0</v>
      </c>
      <c r="K53" s="119">
        <f>SUM(H53:J53)</f>
        <v/>
      </c>
      <c r="L53" s="120">
        <f>IF(D53=0,0,K53/D53)</f>
        <v/>
      </c>
      <c r="M53" s="121">
        <f>'Zdrojová data'!K22</f>
        <v/>
      </c>
      <c r="N53" s="122">
        <f>IF(M53=0,0,K53/M53)</f>
        <v/>
      </c>
      <c r="O53" s="123">
        <f>MAX(0,M53-K53)</f>
        <v/>
      </c>
      <c r="P53" s="99">
        <f>K53*(E53-F53)</f>
        <v/>
      </c>
      <c r="Q53" s="110" t="n"/>
      <c r="R53" s="110" t="n"/>
      <c r="S53" s="110" t="n"/>
      <c r="T53" s="110" t="n"/>
      <c r="U53" s="110" t="n"/>
      <c r="V53" s="110" t="n"/>
      <c r="W53" s="110" t="n"/>
      <c r="X53" s="110" t="n"/>
    </row>
    <row r="54" ht="15" customHeight="1" s="72">
      <c r="A54" s="112">
        <f>'Zdrojová data'!A5</f>
        <v/>
      </c>
      <c r="B54" s="113">
        <f>'Zdrojová data'!B5</f>
        <v/>
      </c>
      <c r="C54" s="114">
        <f>'Zdrojová data'!C5</f>
        <v/>
      </c>
      <c r="D54" s="115">
        <f>'Zdrojová data'!F5*'Zdrojová data'!G5</f>
        <v/>
      </c>
      <c r="E54" s="116">
        <f>'Zdrojová data'!H5</f>
        <v/>
      </c>
      <c r="F54" s="116">
        <f>'Zdrojová data'!J5*(1-$B$4)</f>
        <v/>
      </c>
      <c r="G54" s="117">
        <f>(E54-F54)*D54</f>
        <v/>
      </c>
      <c r="H54" s="118" t="n">
        <v>424</v>
      </c>
      <c r="I54" s="118" t="n">
        <v>0</v>
      </c>
      <c r="J54" s="118" t="n">
        <v>0</v>
      </c>
      <c r="K54" s="119">
        <f>SUM(H54:J54)</f>
        <v/>
      </c>
      <c r="L54" s="120">
        <f>IF(D54=0,0,K54/D54)</f>
        <v/>
      </c>
      <c r="M54" s="121">
        <f>'Zdrojová data'!K5</f>
        <v/>
      </c>
      <c r="N54" s="122">
        <f>IF(M54=0,0,K54/M54)</f>
        <v/>
      </c>
      <c r="O54" s="123">
        <f>MAX(0,M54-K54)</f>
        <v/>
      </c>
      <c r="P54" s="99">
        <f>K54*(E54-F54)</f>
        <v/>
      </c>
      <c r="Q54" s="110" t="n"/>
      <c r="R54" s="110" t="n"/>
      <c r="S54" s="110" t="n"/>
      <c r="T54" s="110" t="n"/>
      <c r="U54" s="110" t="n"/>
      <c r="V54" s="110" t="n"/>
      <c r="W54" s="110" t="n"/>
      <c r="X54" s="110" t="n"/>
    </row>
    <row r="55" ht="15" customHeight="1" s="72">
      <c r="A55" s="124">
        <f>'Zdrojová data'!A4</f>
        <v/>
      </c>
      <c r="B55" s="125">
        <f>'Zdrojová data'!B4</f>
        <v/>
      </c>
      <c r="C55" s="126">
        <f>'Zdrojová data'!C4</f>
        <v/>
      </c>
      <c r="D55" s="127">
        <f>'Zdrojová data'!F4*'Zdrojová data'!G4</f>
        <v/>
      </c>
      <c r="E55" s="128">
        <f>'Zdrojová data'!H4</f>
        <v/>
      </c>
      <c r="F55" s="128">
        <f>'Zdrojová data'!J4*(1-$B$4)</f>
        <v/>
      </c>
      <c r="G55" s="117">
        <f>(E55-F55)*D55</f>
        <v/>
      </c>
      <c r="H55" s="118" t="n">
        <v>3353</v>
      </c>
      <c r="I55" s="118" t="n">
        <v>3062</v>
      </c>
      <c r="J55" s="118" t="n">
        <v>0</v>
      </c>
      <c r="K55" s="119">
        <f>SUM(H55:J55)</f>
        <v/>
      </c>
      <c r="L55" s="120">
        <f>IF(D55=0,0,K55/D55)</f>
        <v/>
      </c>
      <c r="M55" s="121">
        <f>'Zdrojová data'!K4</f>
        <v/>
      </c>
      <c r="N55" s="122">
        <f>IF(M55=0,0,K55/M55)</f>
        <v/>
      </c>
      <c r="O55" s="123">
        <f>MAX(0,M55-K55)</f>
        <v/>
      </c>
      <c r="P55" s="99">
        <f>K55*(E55-F55)</f>
        <v/>
      </c>
      <c r="Q55" s="110" t="n"/>
      <c r="R55" s="110" t="n"/>
      <c r="S55" s="110" t="n"/>
      <c r="T55" s="110" t="n"/>
      <c r="U55" s="110" t="n"/>
      <c r="V55" s="110" t="n"/>
      <c r="W55" s="110" t="n"/>
      <c r="X55" s="110" t="n"/>
    </row>
    <row r="56" ht="15" customHeight="1" s="72">
      <c r="A56" s="112">
        <f>'Zdrojová data'!A6</f>
        <v/>
      </c>
      <c r="B56" s="113">
        <f>'Zdrojová data'!B6</f>
        <v/>
      </c>
      <c r="C56" s="114">
        <f>'Zdrojová data'!C6</f>
        <v/>
      </c>
      <c r="D56" s="115">
        <f>'Zdrojová data'!F6*'Zdrojová data'!G6</f>
        <v/>
      </c>
      <c r="E56" s="116">
        <f>'Zdrojová data'!H6</f>
        <v/>
      </c>
      <c r="F56" s="116">
        <f>'Zdrojová data'!J6*(1-$B$4)</f>
        <v/>
      </c>
      <c r="G56" s="117">
        <f>(E56-F56)*D56</f>
        <v/>
      </c>
      <c r="H56" s="118" t="n">
        <v>771</v>
      </c>
      <c r="I56" s="118" t="n">
        <v>1040</v>
      </c>
      <c r="J56" s="118" t="n">
        <v>0</v>
      </c>
      <c r="K56" s="119">
        <f>SUM(H56:J56)</f>
        <v/>
      </c>
      <c r="L56" s="120">
        <f>IF(D56=0,0,K56/D56)</f>
        <v/>
      </c>
      <c r="M56" s="121">
        <f>'Zdrojová data'!K6</f>
        <v/>
      </c>
      <c r="N56" s="122">
        <f>IF(M56=0,0,K56/M56)</f>
        <v/>
      </c>
      <c r="O56" s="123">
        <f>MAX(0,M56-K56)</f>
        <v/>
      </c>
      <c r="P56" s="99">
        <f>K56*(E56-F56)</f>
        <v/>
      </c>
      <c r="Q56" s="110" t="n"/>
      <c r="R56" s="110" t="n"/>
      <c r="S56" s="110" t="n"/>
      <c r="T56" s="110" t="n"/>
      <c r="U56" s="110" t="n"/>
      <c r="V56" s="110" t="n"/>
      <c r="W56" s="110" t="n"/>
      <c r="X56" s="110" t="n"/>
    </row>
    <row r="57" ht="15" customHeight="1" s="72">
      <c r="A57" s="124">
        <f>'Zdrojová data'!A10</f>
        <v/>
      </c>
      <c r="B57" s="125">
        <f>'Zdrojová data'!B10</f>
        <v/>
      </c>
      <c r="C57" s="126">
        <f>'Zdrojová data'!C10</f>
        <v/>
      </c>
      <c r="D57" s="127">
        <f>'Zdrojová data'!F10*'Zdrojová data'!G10</f>
        <v/>
      </c>
      <c r="E57" s="128">
        <f>'Zdrojová data'!H10</f>
        <v/>
      </c>
      <c r="F57" s="128">
        <f>'Zdrojová data'!J10*(1-$B$4)</f>
        <v/>
      </c>
      <c r="G57" s="117">
        <f>(E57-F57)*D57</f>
        <v/>
      </c>
      <c r="H57" s="118" t="n">
        <v>1387</v>
      </c>
      <c r="I57" s="118" t="n">
        <v>0</v>
      </c>
      <c r="J57" s="118" t="n">
        <v>0</v>
      </c>
      <c r="K57" s="119">
        <f>SUM(H57:J57)</f>
        <v/>
      </c>
      <c r="L57" s="120">
        <f>IF(D57=0,0,K57/D57)</f>
        <v/>
      </c>
      <c r="M57" s="121">
        <f>'Zdrojová data'!K10</f>
        <v/>
      </c>
      <c r="N57" s="122">
        <f>IF(M57=0,0,K57/M57)</f>
        <v/>
      </c>
      <c r="O57" s="123">
        <f>MAX(0,M57-K57)</f>
        <v/>
      </c>
      <c r="P57" s="99">
        <f>K57*(E57-F57)</f>
        <v/>
      </c>
      <c r="Q57" s="110" t="n"/>
      <c r="R57" s="110" t="n"/>
      <c r="S57" s="110" t="n"/>
      <c r="T57" s="110" t="n"/>
      <c r="U57" s="110" t="n"/>
      <c r="V57" s="110" t="n"/>
      <c r="W57" s="110" t="n"/>
      <c r="X57" s="110" t="n"/>
    </row>
    <row r="58" ht="15" customHeight="1" s="72">
      <c r="A58" s="112">
        <f>'Zdrojová data'!A26</f>
        <v/>
      </c>
      <c r="B58" s="113">
        <f>'Zdrojová data'!B26</f>
        <v/>
      </c>
      <c r="C58" s="114">
        <f>'Zdrojová data'!C26</f>
        <v/>
      </c>
      <c r="D58" s="115">
        <f>'Zdrojová data'!F26*'Zdrojová data'!G26</f>
        <v/>
      </c>
      <c r="E58" s="116">
        <f>'Zdrojová data'!H26</f>
        <v/>
      </c>
      <c r="F58" s="116">
        <f>'Zdrojová data'!J26*(1-$B$4)</f>
        <v/>
      </c>
      <c r="G58" s="117">
        <f>(E58-F58)*D58</f>
        <v/>
      </c>
      <c r="H58" s="118" t="n">
        <v>0</v>
      </c>
      <c r="I58" s="118" t="n">
        <v>0</v>
      </c>
      <c r="J58" s="118" t="n">
        <v>0</v>
      </c>
      <c r="K58" s="119">
        <f>SUM(H58:J58)</f>
        <v/>
      </c>
      <c r="L58" s="120">
        <f>IF(D58=0,0,K58/D58)</f>
        <v/>
      </c>
      <c r="M58" s="121">
        <f>'Zdrojová data'!K26</f>
        <v/>
      </c>
      <c r="N58" s="122">
        <f>IF(M58=0,0,K58/M58)</f>
        <v/>
      </c>
      <c r="O58" s="123">
        <f>MAX(0,M58-K58)</f>
        <v/>
      </c>
      <c r="P58" s="99">
        <f>K58*(E58-F58)</f>
        <v/>
      </c>
      <c r="Q58" s="110" t="n"/>
      <c r="R58" s="110" t="n"/>
      <c r="S58" s="110" t="n"/>
      <c r="T58" s="110" t="n"/>
      <c r="U58" s="110" t="n"/>
      <c r="V58" s="110" t="n"/>
      <c r="W58" s="110" t="n"/>
      <c r="X58" s="110" t="n"/>
    </row>
    <row r="59" ht="15" customHeight="1" s="72">
      <c r="A59" s="124">
        <f>'Zdrojová data'!A24</f>
        <v/>
      </c>
      <c r="B59" s="125">
        <f>'Zdrojová data'!B24</f>
        <v/>
      </c>
      <c r="C59" s="126">
        <f>'Zdrojová data'!C24</f>
        <v/>
      </c>
      <c r="D59" s="127">
        <f>'Zdrojová data'!F24*'Zdrojová data'!G24</f>
        <v/>
      </c>
      <c r="E59" s="128">
        <f>'Zdrojová data'!H24</f>
        <v/>
      </c>
      <c r="F59" s="128">
        <f>'Zdrojová data'!J24*(1-$B$4)</f>
        <v/>
      </c>
      <c r="G59" s="117">
        <f>(E59-F59)*D59</f>
        <v/>
      </c>
      <c r="H59" s="118" t="n">
        <v>0</v>
      </c>
      <c r="I59" s="118" t="n">
        <v>0</v>
      </c>
      <c r="J59" s="118" t="n">
        <v>0</v>
      </c>
      <c r="K59" s="119">
        <f>SUM(H59:J59)</f>
        <v/>
      </c>
      <c r="L59" s="120">
        <f>IF(D59=0,0,K59/D59)</f>
        <v/>
      </c>
      <c r="M59" s="121">
        <f>'Zdrojová data'!K24</f>
        <v/>
      </c>
      <c r="N59" s="122">
        <f>IF(M59=0,0,K59/M59)</f>
        <v/>
      </c>
      <c r="O59" s="123">
        <f>MAX(0,M59-K59)</f>
        <v/>
      </c>
      <c r="P59" s="99">
        <f>K59*(E59-F59)</f>
        <v/>
      </c>
      <c r="Q59" s="110" t="n"/>
      <c r="R59" s="110" t="n"/>
      <c r="S59" s="110" t="n"/>
      <c r="T59" s="110" t="n"/>
      <c r="U59" s="110" t="n"/>
      <c r="V59" s="110" t="n"/>
      <c r="W59" s="110" t="n"/>
      <c r="X59" s="110" t="n"/>
    </row>
    <row r="60" ht="15" customHeight="1" s="72">
      <c r="A60" s="112">
        <f>'Zdrojová data'!A9</f>
        <v/>
      </c>
      <c r="B60" s="113">
        <f>'Zdrojová data'!B9</f>
        <v/>
      </c>
      <c r="C60" s="114">
        <f>'Zdrojová data'!C9</f>
        <v/>
      </c>
      <c r="D60" s="115">
        <f>'Zdrojová data'!F9*'Zdrojová data'!G9</f>
        <v/>
      </c>
      <c r="E60" s="116">
        <f>'Zdrojová data'!H9</f>
        <v/>
      </c>
      <c r="F60" s="116">
        <f>'Zdrojová data'!J9*(1-$B$4)</f>
        <v/>
      </c>
      <c r="G60" s="117">
        <f>(E60-F60)*D60</f>
        <v/>
      </c>
      <c r="H60" s="118" t="n">
        <v>5008</v>
      </c>
      <c r="I60" s="118" t="n">
        <v>2504</v>
      </c>
      <c r="J60" s="118" t="n">
        <v>0</v>
      </c>
      <c r="K60" s="119">
        <f>SUM(H60:J60)</f>
        <v/>
      </c>
      <c r="L60" s="120">
        <f>IF(D60=0,0,K60/D60)</f>
        <v/>
      </c>
      <c r="M60" s="121">
        <f>'Zdrojová data'!K9</f>
        <v/>
      </c>
      <c r="N60" s="122">
        <f>IF(M60=0,0,K60/M60)</f>
        <v/>
      </c>
      <c r="O60" s="123">
        <f>MAX(0,M60-K60)</f>
        <v/>
      </c>
      <c r="P60" s="99">
        <f>K60*(E60-F60)</f>
        <v/>
      </c>
      <c r="Q60" s="110" t="n"/>
      <c r="R60" s="110" t="n"/>
      <c r="S60" s="110" t="n"/>
      <c r="T60" s="110" t="n"/>
      <c r="U60" s="110" t="n"/>
      <c r="V60" s="110" t="n"/>
      <c r="W60" s="110" t="n"/>
      <c r="X60" s="110" t="n"/>
    </row>
    <row r="61" ht="15" customHeight="1" s="72">
      <c r="A61" s="124">
        <f>'Zdrojová data'!A25</f>
        <v/>
      </c>
      <c r="B61" s="125">
        <f>'Zdrojová data'!B25</f>
        <v/>
      </c>
      <c r="C61" s="126">
        <f>'Zdrojová data'!C25</f>
        <v/>
      </c>
      <c r="D61" s="127">
        <f>'Zdrojová data'!F25*'Zdrojová data'!G25</f>
        <v/>
      </c>
      <c r="E61" s="128">
        <f>'Zdrojová data'!H25</f>
        <v/>
      </c>
      <c r="F61" s="128">
        <f>'Zdrojová data'!J25*(1-$B$4)</f>
        <v/>
      </c>
      <c r="G61" s="117">
        <f>(E61-F61)*D61</f>
        <v/>
      </c>
      <c r="H61" s="118" t="n">
        <v>0</v>
      </c>
      <c r="I61" s="118" t="n">
        <v>0</v>
      </c>
      <c r="J61" s="118" t="n">
        <v>0</v>
      </c>
      <c r="K61" s="119">
        <f>SUM(H61:J61)</f>
        <v/>
      </c>
      <c r="L61" s="120">
        <f>IF(D61=0,0,K61/D61)</f>
        <v/>
      </c>
      <c r="M61" s="121">
        <f>'Zdrojová data'!K25</f>
        <v/>
      </c>
      <c r="N61" s="122">
        <f>IF(M61=0,0,K61/M61)</f>
        <v/>
      </c>
      <c r="O61" s="123">
        <f>MAX(0,M61-K61)</f>
        <v/>
      </c>
      <c r="P61" s="99">
        <f>K61*(E61-F61)</f>
        <v/>
      </c>
      <c r="Q61" s="110" t="n"/>
      <c r="R61" s="110" t="n"/>
      <c r="S61" s="110" t="n"/>
      <c r="T61" s="110" t="n"/>
      <c r="U61" s="110" t="n"/>
      <c r="V61" s="110" t="n"/>
      <c r="W61" s="110" t="n"/>
      <c r="X61" s="110" t="n"/>
    </row>
    <row r="62" ht="15" customHeight="1" s="72">
      <c r="A62" s="153" t="inlineStr">
        <is>
          <t>CELKEM Q2</t>
        </is>
      </c>
      <c r="B62" s="173" t="n"/>
      <c r="C62" s="174" t="n"/>
      <c r="D62" s="153" t="inlineStr">
        <is>
          <t>—</t>
        </is>
      </c>
      <c r="E62" s="153" t="inlineStr">
        <is>
          <t>—</t>
        </is>
      </c>
      <c r="F62" s="153" t="inlineStr">
        <is>
          <t>—</t>
        </is>
      </c>
      <c r="G62" s="130">
        <f>IFERROR(SUM(P39:P61)/SUM(L39:L61),0)</f>
        <v/>
      </c>
      <c r="H62" s="131">
        <f>SUM(H39:H61)</f>
        <v/>
      </c>
      <c r="I62" s="131">
        <f>SUM(I39:I61)</f>
        <v/>
      </c>
      <c r="J62" s="131">
        <f>SUM(J39:J61)</f>
        <v/>
      </c>
      <c r="K62" s="131">
        <f>SUM(K39:K61)</f>
        <v/>
      </c>
      <c r="L62" s="132">
        <f>SUM(L39:L61)</f>
        <v/>
      </c>
      <c r="M62" s="131">
        <f>SUM(M39:M61)</f>
        <v/>
      </c>
      <c r="N62" s="133">
        <f>IF(M62=0,0,K62/M62)</f>
        <v/>
      </c>
      <c r="O62" s="131">
        <f>SUM(O39:O61)</f>
        <v/>
      </c>
      <c r="P62" s="130">
        <f>SUM(P39:P61)</f>
        <v/>
      </c>
      <c r="Q62" s="110" t="n"/>
      <c r="R62" s="110" t="n"/>
      <c r="S62" s="110" t="n"/>
      <c r="T62" s="110" t="n"/>
      <c r="U62" s="110" t="n"/>
      <c r="V62" s="110" t="n"/>
      <c r="W62" s="110" t="n"/>
      <c r="X62" s="110" t="n"/>
    </row>
    <row r="63" ht="15" customHeight="1" s="72">
      <c r="A63" s="110" t="n"/>
      <c r="B63" s="110" t="n"/>
      <c r="C63" s="110" t="n"/>
      <c r="D63" s="110" t="n"/>
      <c r="E63" s="110" t="n"/>
      <c r="F63" s="110" t="n"/>
      <c r="G63" s="110" t="n"/>
      <c r="H63" s="110" t="n"/>
      <c r="I63" s="110" t="n"/>
      <c r="J63" s="110" t="n"/>
      <c r="K63" s="110" t="n"/>
      <c r="L63" s="110" t="n"/>
      <c r="M63" s="110" t="n"/>
      <c r="N63" s="110" t="n"/>
      <c r="O63" s="110" t="n"/>
      <c r="P63" s="110" t="n"/>
      <c r="Q63" s="110" t="n"/>
      <c r="R63" s="110" t="n"/>
      <c r="S63" s="110" t="n"/>
      <c r="T63" s="110" t="n"/>
      <c r="U63" s="110" t="n"/>
      <c r="V63" s="110" t="n"/>
      <c r="W63" s="110" t="n"/>
      <c r="X63" s="110" t="n"/>
    </row>
    <row r="64" ht="25.5" customHeight="1" s="72">
      <c r="A64" s="154" t="inlineStr">
        <is>
          <t>Kontrola limitu 15 kamionů Q2 (bonus 3 %):</t>
        </is>
      </c>
      <c r="E64" s="155">
        <f>L62</f>
        <v/>
      </c>
      <c r="F64" s="173" t="n"/>
      <c r="G64" s="173" t="n"/>
      <c r="H64" s="156">
        <f>IF($D$4=0,0,L62/$D$4)</f>
        <v/>
      </c>
      <c r="I64" s="173" t="n"/>
      <c r="J64" s="173" t="n"/>
      <c r="K64" s="157">
        <f>IF(L62&gt;=$D$4,"✓ Limit "&amp;$D$4&amp;" kamionů splněn – bonus 3 % aktivní pro všechny položky","⚠ Zbývá objednat "&amp;ROUND($D$4-L62,2)&amp;" km do splnění limitu Q2")</f>
        <v/>
      </c>
      <c r="L64" s="173" t="n"/>
      <c r="M64" s="173" t="n"/>
      <c r="N64" s="173" t="n"/>
      <c r="O64" s="173" t="n"/>
      <c r="P64" s="173" t="n"/>
      <c r="Q64" s="110" t="n"/>
      <c r="R64" s="110" t="n"/>
      <c r="S64" s="110" t="n"/>
      <c r="T64" s="110" t="n"/>
      <c r="U64" s="110" t="n"/>
      <c r="V64" s="110" t="n"/>
      <c r="W64" s="110" t="n"/>
      <c r="X64" s="110" t="n"/>
    </row>
    <row r="65" ht="15" customHeight="1" s="72">
      <c r="A65" s="110" t="n"/>
      <c r="B65" s="110" t="n"/>
      <c r="C65" s="110" t="n"/>
      <c r="D65" s="110" t="n"/>
      <c r="E65" s="110" t="n"/>
      <c r="F65" s="110" t="n"/>
      <c r="G65" s="110" t="n"/>
      <c r="H65" s="110" t="n"/>
      <c r="I65" s="110" t="n"/>
      <c r="J65" s="110" t="n"/>
      <c r="K65" s="110" t="n"/>
      <c r="L65" s="110" t="n"/>
      <c r="M65" s="110" t="n"/>
      <c r="N65" s="110" t="n"/>
      <c r="O65" s="110" t="n"/>
      <c r="P65" s="110" t="n"/>
      <c r="Q65" s="110" t="n"/>
      <c r="R65" s="110" t="n"/>
      <c r="S65" s="110" t="n"/>
      <c r="T65" s="110" t="n"/>
      <c r="U65" s="110" t="n"/>
      <c r="V65" s="110" t="n"/>
      <c r="W65" s="110" t="n"/>
      <c r="X65" s="110" t="n"/>
    </row>
    <row r="66" ht="24" customHeight="1" s="72">
      <c r="A66" s="148" t="inlineStr">
        <is>
          <t>▌ 3) SHRNUTÍ Q2 – SKUTEČNOST &amp; PLNĚNÍ LIMITŮ</t>
        </is>
      </c>
      <c r="Q66" s="110" t="n"/>
      <c r="R66" s="110" t="n"/>
      <c r="S66" s="110" t="n"/>
      <c r="T66" s="110" t="n"/>
      <c r="U66" s="110" t="n"/>
      <c r="V66" s="110" t="n"/>
      <c r="W66" s="110" t="n"/>
      <c r="X66" s="110" t="n"/>
    </row>
    <row r="67" ht="18" customHeight="1" s="72">
      <c r="A67" s="158" t="inlineStr">
        <is>
          <t>SKUTEČNOST Q2 – km</t>
        </is>
      </c>
      <c r="B67" s="173" t="n"/>
      <c r="C67" s="173" t="n"/>
      <c r="D67" s="173" t="n"/>
      <c r="E67" s="159" t="inlineStr">
        <is>
          <t>PLNĚNÍ LIMITU 15 km</t>
        </is>
      </c>
      <c r="F67" s="173" t="n"/>
      <c r="G67" s="173" t="n"/>
      <c r="H67" s="173" t="n"/>
      <c r="I67" s="159" t="inlineStr">
        <is>
          <t>PLNĚNÍ ROČ. LIMITŮ</t>
        </is>
      </c>
      <c r="J67" s="173" t="n"/>
      <c r="K67" s="173" t="n"/>
      <c r="L67" s="173" t="n"/>
      <c r="M67" s="160" t="inlineStr">
        <is>
          <t>ÚSPORA SKUTEČNOST</t>
        </is>
      </c>
      <c r="N67" s="173" t="n"/>
      <c r="O67" s="173" t="n"/>
      <c r="P67" s="173" t="n"/>
      <c r="Q67" s="110" t="n"/>
      <c r="R67" s="110" t="n"/>
      <c r="S67" s="110" t="n"/>
      <c r="T67" s="110" t="n"/>
      <c r="U67" s="110" t="n"/>
      <c r="V67" s="110" t="n"/>
      <c r="W67" s="110" t="n"/>
      <c r="X67" s="110" t="n"/>
    </row>
    <row r="68" ht="31.5" customHeight="1" s="72">
      <c r="A68" s="161">
        <f>L62</f>
        <v/>
      </c>
      <c r="B68" s="173" t="n"/>
      <c r="C68" s="173" t="n"/>
      <c r="D68" s="173" t="n"/>
      <c r="E68" s="162">
        <f>IF($D$4=0,0,L62/$D$4)</f>
        <v/>
      </c>
      <c r="F68" s="173" t="n"/>
      <c r="G68" s="173" t="n"/>
      <c r="H68" s="173" t="n"/>
      <c r="I68" s="162">
        <f>N62</f>
        <v/>
      </c>
      <c r="J68" s="173" t="n"/>
      <c r="K68" s="173" t="n"/>
      <c r="L68" s="173" t="n"/>
      <c r="M68" s="163">
        <f>P62</f>
        <v/>
      </c>
      <c r="N68" s="173" t="n"/>
      <c r="O68" s="173" t="n"/>
      <c r="P68" s="173" t="n"/>
      <c r="Q68" s="110" t="n"/>
      <c r="R68" s="110" t="n"/>
      <c r="S68" s="110" t="n"/>
      <c r="T68" s="110" t="n"/>
      <c r="U68" s="110" t="n"/>
      <c r="V68" s="110" t="n"/>
      <c r="W68" s="110" t="n"/>
      <c r="X68" s="110" t="n"/>
    </row>
    <row r="69" ht="18" customHeight="1" s="72">
      <c r="A69" s="164">
        <f>K62</f>
        <v/>
      </c>
      <c r="B69" s="173" t="n"/>
      <c r="C69" s="173" t="n"/>
      <c r="D69" s="173" t="n"/>
      <c r="E69" s="165">
        <f>$D$4</f>
        <v/>
      </c>
      <c r="F69" s="173" t="n"/>
      <c r="G69" s="173" t="n"/>
      <c r="H69" s="173" t="n"/>
      <c r="I69" s="166">
        <f>INT(K62)&amp;" / "&amp;INT(M62)&amp;" m²"</f>
        <v/>
      </c>
      <c r="J69" s="173" t="n"/>
      <c r="K69" s="173" t="n"/>
      <c r="L69" s="173" t="n"/>
      <c r="M69" s="167">
        <f>IF(K62=0,0,P62/K62)</f>
        <v/>
      </c>
      <c r="N69" s="173" t="n"/>
      <c r="O69" s="173" t="n"/>
      <c r="P69" s="173" t="n"/>
      <c r="Q69" s="110" t="n"/>
      <c r="R69" s="110" t="n"/>
      <c r="S69" s="110" t="n"/>
      <c r="T69" s="110" t="n"/>
      <c r="U69" s="110" t="n"/>
      <c r="V69" s="110" t="n"/>
      <c r="W69" s="110" t="n"/>
      <c r="X69" s="110" t="n"/>
    </row>
    <row r="70" ht="18" customHeight="1" s="72">
      <c r="A70" s="160" t="inlineStr">
        <is>
          <t>NEJLEPŠÍ PLNĚNÍ LIMITU</t>
        </is>
      </c>
      <c r="B70" s="173" t="n"/>
      <c r="C70" s="173" t="n"/>
      <c r="D70" s="173" t="n"/>
      <c r="E70" s="168" t="inlineStr">
        <is>
          <t>POLOŽEK NAD 50 % LIMITU</t>
        </is>
      </c>
      <c r="F70" s="173" t="n"/>
      <c r="G70" s="173" t="n"/>
      <c r="H70" s="173" t="n"/>
      <c r="I70" s="158" t="inlineStr">
        <is>
          <t>POLOŽEK BEZ OBJEDNÁVKY</t>
        </is>
      </c>
      <c r="J70" s="173" t="n"/>
      <c r="K70" s="173" t="n"/>
      <c r="L70" s="173" t="n"/>
      <c r="M70" s="159" t="inlineStr">
        <is>
          <t>AKTIVNÍ POLOŽKY</t>
        </is>
      </c>
      <c r="N70" s="173" t="n"/>
      <c r="O70" s="173" t="n"/>
      <c r="P70" s="173" t="n"/>
      <c r="Q70" s="110" t="n"/>
      <c r="R70" s="110" t="n"/>
      <c r="S70" s="110" t="n"/>
      <c r="T70" s="110" t="n"/>
      <c r="U70" s="110" t="n"/>
      <c r="V70" s="110" t="n"/>
      <c r="W70" s="110" t="n"/>
      <c r="X70" s="110" t="n"/>
    </row>
    <row r="71" ht="27.75" customHeight="1" s="72">
      <c r="A71" s="169">
        <f>INDEX(B39:B61,MATCH(LARGE(N39:N61,1),N39:N61,0))&amp;" ("&amp;ROUND(LARGE(N39:N61,1)*100,1)&amp;" %)"</f>
        <v/>
      </c>
      <c r="B71" s="173" t="n"/>
      <c r="C71" s="173" t="n"/>
      <c r="D71" s="173" t="n"/>
      <c r="E71" s="170">
        <f>COUNTIF(N39:N61,"&gt;=0,5")&amp;" / "&amp;COUNTA(A39:A61)</f>
        <v/>
      </c>
      <c r="F71" s="173" t="n"/>
      <c r="G71" s="173" t="n"/>
      <c r="H71" s="173" t="n"/>
      <c r="I71" s="171">
        <f>COUNTIF(K39:K61,0)&amp;" / "&amp;COUNTA(A39:A61)</f>
        <v/>
      </c>
      <c r="J71" s="173" t="n"/>
      <c r="K71" s="173" t="n"/>
      <c r="L71" s="173" t="n"/>
      <c r="M71" s="172">
        <f>COUNTIF(K39:K61,"&gt;0")&amp;" / "&amp;COUNTA(A39:A61)</f>
        <v/>
      </c>
      <c r="N71" s="173" t="n"/>
      <c r="O71" s="173" t="n"/>
      <c r="P71" s="173" t="n"/>
      <c r="Q71" s="110" t="n"/>
      <c r="R71" s="110" t="n"/>
      <c r="S71" s="110" t="n"/>
      <c r="T71" s="110" t="n"/>
      <c r="U71" s="110" t="n"/>
      <c r="V71" s="110" t="n"/>
      <c r="W71" s="110" t="n"/>
      <c r="X71" s="110" t="n"/>
    </row>
    <row r="72" ht="15" customHeight="1" s="72">
      <c r="A72" s="110" t="n"/>
      <c r="B72" s="110" t="n"/>
      <c r="C72" s="110" t="n"/>
      <c r="D72" s="110" t="n"/>
      <c r="E72" s="110" t="n"/>
      <c r="F72" s="110" t="n"/>
      <c r="G72" s="110" t="n"/>
      <c r="H72" s="110" t="n"/>
      <c r="I72" s="110" t="n"/>
      <c r="J72" s="110" t="n"/>
      <c r="K72" s="110" t="n"/>
      <c r="L72" s="110" t="n"/>
      <c r="M72" s="110" t="n"/>
      <c r="N72" s="110" t="n"/>
      <c r="O72" s="110" t="n"/>
      <c r="P72" s="110" t="n"/>
      <c r="Q72" s="110" t="n"/>
      <c r="R72" s="110" t="n"/>
      <c r="S72" s="110" t="n"/>
      <c r="T72" s="110" t="n"/>
      <c r="U72" s="110" t="n"/>
      <c r="V72" s="110" t="n"/>
      <c r="W72" s="110" t="n"/>
      <c r="X72" s="110" t="n"/>
    </row>
    <row r="73" ht="15" customHeight="1" s="72">
      <c r="A73" s="110" t="n"/>
      <c r="B73" s="110" t="n"/>
      <c r="C73" s="110" t="n"/>
      <c r="D73" s="110" t="n"/>
      <c r="E73" s="110" t="n"/>
      <c r="F73" s="110" t="n"/>
      <c r="G73" s="110" t="n"/>
      <c r="H73" s="110" t="n"/>
      <c r="I73" s="110" t="n"/>
      <c r="J73" s="110" t="n"/>
      <c r="K73" s="110" t="n"/>
      <c r="L73" s="110" t="n"/>
      <c r="M73" s="110" t="n"/>
      <c r="N73" s="110" t="n"/>
      <c r="O73" s="110" t="n"/>
      <c r="P73" s="110" t="n"/>
      <c r="Q73" s="110" t="n"/>
      <c r="R73" s="110" t="n"/>
      <c r="S73" s="110" t="n"/>
      <c r="T73" s="110" t="n"/>
      <c r="U73" s="110" t="n"/>
      <c r="V73" s="110" t="n"/>
      <c r="W73" s="110" t="n"/>
      <c r="X73" s="110" t="n"/>
    </row>
    <row r="74" ht="15" customHeight="1" s="72">
      <c r="A74" s="110" t="n"/>
      <c r="B74" s="110" t="n"/>
      <c r="C74" s="110" t="n"/>
      <c r="D74" s="110" t="n"/>
      <c r="E74" s="110" t="n"/>
      <c r="F74" s="110" t="n"/>
      <c r="G74" s="110" t="n"/>
      <c r="H74" s="110" t="n"/>
      <c r="I74" s="110" t="n"/>
      <c r="J74" s="110" t="n"/>
      <c r="K74" s="110" t="n"/>
      <c r="L74" s="110" t="n"/>
      <c r="M74" s="110" t="n"/>
      <c r="N74" s="110" t="n"/>
      <c r="O74" s="110" t="n"/>
      <c r="P74" s="110" t="n"/>
      <c r="Q74" s="110" t="n"/>
      <c r="R74" s="110" t="n"/>
      <c r="S74" s="110" t="n"/>
      <c r="T74" s="110" t="n"/>
      <c r="U74" s="110" t="n"/>
      <c r="V74" s="110" t="n"/>
      <c r="W74" s="110" t="n"/>
      <c r="X74" s="110" t="n"/>
    </row>
    <row r="75" ht="15" customHeight="1" s="72">
      <c r="A75" s="110" t="n"/>
      <c r="B75" s="110" t="n"/>
      <c r="C75" s="110" t="n"/>
      <c r="D75" s="110" t="n"/>
      <c r="E75" s="110" t="n"/>
      <c r="F75" s="110" t="n"/>
      <c r="G75" s="110" t="n"/>
      <c r="H75" s="110" t="n"/>
      <c r="I75" s="110" t="n"/>
      <c r="J75" s="110" t="n"/>
      <c r="K75" s="110" t="n"/>
      <c r="L75" s="110" t="n"/>
      <c r="M75" s="110" t="n"/>
      <c r="N75" s="110" t="n"/>
      <c r="O75" s="110" t="n"/>
      <c r="P75" s="110" t="n"/>
      <c r="Q75" s="110" t="n"/>
      <c r="R75" s="110" t="n"/>
      <c r="S75" s="110" t="n"/>
      <c r="T75" s="110" t="n"/>
      <c r="U75" s="110" t="n"/>
      <c r="V75" s="110" t="n"/>
      <c r="W75" s="110" t="n"/>
      <c r="X75" s="110" t="n"/>
    </row>
    <row r="76" ht="15" customHeight="1" s="72">
      <c r="A76" s="110" t="n"/>
      <c r="B76" s="110" t="n"/>
      <c r="C76" s="110" t="n"/>
      <c r="D76" s="110" t="n"/>
      <c r="E76" s="110" t="n"/>
      <c r="F76" s="110" t="n"/>
      <c r="G76" s="110" t="n"/>
      <c r="H76" s="110" t="n"/>
      <c r="I76" s="110" t="n"/>
      <c r="J76" s="110" t="n"/>
      <c r="K76" s="110" t="n"/>
      <c r="L76" s="110" t="n"/>
      <c r="M76" s="110" t="n"/>
      <c r="N76" s="110" t="n"/>
      <c r="O76" s="110" t="n"/>
      <c r="P76" s="110" t="n"/>
      <c r="Q76" s="110" t="n"/>
      <c r="R76" s="110" t="n"/>
      <c r="S76" s="110" t="n"/>
      <c r="T76" s="110" t="n"/>
      <c r="U76" s="110" t="n"/>
      <c r="V76" s="110" t="n"/>
      <c r="W76" s="110" t="n"/>
      <c r="X76" s="110" t="n"/>
    </row>
    <row r="77" ht="15" customHeight="1" s="72">
      <c r="A77" s="110" t="n"/>
      <c r="B77" s="110" t="n"/>
      <c r="C77" s="110" t="n"/>
      <c r="D77" s="110" t="n"/>
      <c r="E77" s="110" t="n"/>
      <c r="F77" s="110" t="n"/>
      <c r="G77" s="110" t="n"/>
      <c r="H77" s="110" t="n"/>
      <c r="I77" s="110" t="n"/>
      <c r="J77" s="110" t="n"/>
      <c r="K77" s="110" t="n"/>
      <c r="L77" s="110" t="n"/>
      <c r="M77" s="110" t="n"/>
      <c r="N77" s="110" t="n"/>
      <c r="O77" s="110" t="n"/>
      <c r="P77" s="110" t="n"/>
      <c r="Q77" s="110" t="n"/>
      <c r="R77" s="110" t="n"/>
      <c r="S77" s="110" t="n"/>
      <c r="T77" s="110" t="n"/>
      <c r="U77" s="110" t="n"/>
      <c r="V77" s="110" t="n"/>
      <c r="W77" s="110" t="n"/>
      <c r="X77" s="110" t="n"/>
    </row>
    <row r="78" ht="15" customHeight="1" s="72">
      <c r="A78" s="110" t="n"/>
      <c r="B78" s="110" t="n"/>
      <c r="C78" s="110" t="n"/>
      <c r="D78" s="110" t="n"/>
      <c r="E78" s="110" t="n"/>
      <c r="F78" s="110" t="n"/>
      <c r="G78" s="110" t="n"/>
      <c r="H78" s="110" t="n"/>
      <c r="I78" s="110" t="n"/>
      <c r="J78" s="110" t="n"/>
      <c r="K78" s="110" t="n"/>
      <c r="L78" s="110" t="n"/>
      <c r="M78" s="110" t="n"/>
      <c r="N78" s="110" t="n"/>
      <c r="O78" s="110" t="n"/>
      <c r="P78" s="110" t="n"/>
      <c r="Q78" s="110" t="n"/>
      <c r="R78" s="110" t="n"/>
      <c r="S78" s="110" t="n"/>
      <c r="T78" s="110" t="n"/>
      <c r="U78" s="110" t="n"/>
      <c r="V78" s="110" t="n"/>
      <c r="W78" s="110" t="n"/>
      <c r="X78" s="110" t="n"/>
    </row>
    <row r="79" ht="15" customHeight="1" s="72">
      <c r="A79" s="110" t="n"/>
      <c r="B79" s="110" t="n"/>
      <c r="C79" s="110" t="n"/>
      <c r="D79" s="110" t="n"/>
      <c r="E79" s="110" t="n"/>
      <c r="F79" s="110" t="n"/>
      <c r="G79" s="110" t="n"/>
      <c r="H79" s="110" t="n"/>
      <c r="I79" s="110" t="n"/>
      <c r="J79" s="110" t="n"/>
      <c r="K79" s="110" t="n"/>
      <c r="L79" s="110" t="n"/>
      <c r="M79" s="110" t="n"/>
      <c r="N79" s="110" t="n"/>
      <c r="O79" s="110" t="n"/>
      <c r="P79" s="110" t="n"/>
      <c r="Q79" s="110" t="n"/>
      <c r="R79" s="110" t="n"/>
      <c r="S79" s="110" t="n"/>
      <c r="T79" s="110" t="n"/>
      <c r="U79" s="110" t="n"/>
      <c r="V79" s="110" t="n"/>
      <c r="W79" s="110" t="n"/>
      <c r="X79" s="110" t="n"/>
    </row>
    <row r="80" ht="15" customHeight="1" s="72">
      <c r="A80" s="110" t="n"/>
      <c r="B80" s="110" t="n"/>
      <c r="C80" s="110" t="n"/>
      <c r="D80" s="110" t="n"/>
      <c r="E80" s="110" t="n"/>
      <c r="F80" s="110" t="n"/>
      <c r="G80" s="110" t="n"/>
      <c r="H80" s="110" t="n"/>
      <c r="I80" s="110" t="n"/>
      <c r="J80" s="110" t="n"/>
      <c r="K80" s="110" t="n"/>
      <c r="L80" s="110" t="n"/>
      <c r="M80" s="110" t="n"/>
      <c r="N80" s="110" t="n"/>
      <c r="O80" s="110" t="n"/>
      <c r="P80" s="110" t="n"/>
      <c r="Q80" s="110" t="n"/>
      <c r="R80" s="110" t="n"/>
      <c r="S80" s="110" t="n"/>
      <c r="T80" s="110" t="n"/>
      <c r="U80" s="110" t="n"/>
      <c r="V80" s="110" t="n"/>
      <c r="W80" s="110" t="n"/>
      <c r="X80" s="110" t="n"/>
    </row>
    <row r="81" ht="15" customHeight="1" s="72">
      <c r="A81" s="110" t="n"/>
      <c r="B81" s="110" t="n"/>
      <c r="C81" s="110" t="n"/>
      <c r="D81" s="110" t="n"/>
      <c r="E81" s="110" t="n"/>
      <c r="F81" s="110" t="n"/>
      <c r="G81" s="110" t="n"/>
      <c r="H81" s="110" t="n"/>
      <c r="I81" s="110" t="n"/>
      <c r="J81" s="110" t="n"/>
      <c r="K81" s="110" t="n"/>
      <c r="L81" s="110" t="n"/>
      <c r="M81" s="110" t="n"/>
      <c r="N81" s="110" t="n"/>
      <c r="O81" s="110" t="n"/>
      <c r="P81" s="110" t="n"/>
      <c r="Q81" s="110" t="n"/>
      <c r="R81" s="110" t="n"/>
      <c r="S81" s="110" t="n"/>
      <c r="T81" s="110" t="n"/>
      <c r="U81" s="110" t="n"/>
      <c r="V81" s="110" t="n"/>
      <c r="W81" s="110" t="n"/>
      <c r="X81" s="110" t="n"/>
    </row>
    <row r="82" ht="15" customHeight="1" s="72">
      <c r="A82" s="110" t="n"/>
      <c r="B82" s="110" t="n"/>
      <c r="C82" s="110" t="n"/>
      <c r="D82" s="110" t="n"/>
      <c r="E82" s="110" t="n"/>
      <c r="F82" s="110" t="n"/>
      <c r="G82" s="110" t="n"/>
      <c r="H82" s="110" t="n"/>
      <c r="I82" s="110" t="n"/>
      <c r="J82" s="110" t="n"/>
      <c r="K82" s="110" t="n"/>
      <c r="L82" s="110" t="n"/>
      <c r="M82" s="110" t="n"/>
      <c r="N82" s="110" t="n"/>
      <c r="O82" s="110" t="n"/>
      <c r="P82" s="110" t="n"/>
      <c r="Q82" s="110" t="n"/>
      <c r="R82" s="110" t="n"/>
      <c r="S82" s="110" t="n"/>
      <c r="T82" s="110" t="n"/>
      <c r="U82" s="110" t="n"/>
      <c r="V82" s="110" t="n"/>
      <c r="W82" s="110" t="n"/>
      <c r="X82" s="110" t="n"/>
    </row>
    <row r="83" ht="15" customHeight="1" s="72">
      <c r="A83" s="110" t="n"/>
      <c r="B83" s="110" t="n"/>
      <c r="C83" s="110" t="n"/>
      <c r="D83" s="110" t="n"/>
      <c r="E83" s="110" t="n"/>
      <c r="F83" s="110" t="n"/>
      <c r="G83" s="110" t="n"/>
      <c r="H83" s="110" t="n"/>
      <c r="I83" s="110" t="n"/>
      <c r="J83" s="110" t="n"/>
      <c r="K83" s="110" t="n"/>
      <c r="L83" s="110" t="n"/>
      <c r="M83" s="110" t="n"/>
      <c r="N83" s="110" t="n"/>
      <c r="O83" s="110" t="n"/>
      <c r="P83" s="110" t="n"/>
      <c r="Q83" s="110" t="n"/>
      <c r="R83" s="110" t="n"/>
      <c r="S83" s="110" t="n"/>
      <c r="T83" s="110" t="n"/>
      <c r="U83" s="110" t="n"/>
      <c r="V83" s="110" t="n"/>
      <c r="W83" s="110" t="n"/>
      <c r="X83" s="110" t="n"/>
    </row>
    <row r="84" ht="15" customHeight="1" s="72">
      <c r="A84" s="110" t="n"/>
      <c r="B84" s="110" t="n"/>
      <c r="C84" s="110" t="n"/>
      <c r="D84" s="110" t="n"/>
      <c r="E84" s="110" t="n"/>
      <c r="F84" s="110" t="n"/>
      <c r="G84" s="110" t="n"/>
      <c r="H84" s="110" t="n"/>
      <c r="I84" s="110" t="n"/>
      <c r="J84" s="110" t="n"/>
      <c r="K84" s="110" t="n"/>
      <c r="L84" s="110" t="n"/>
      <c r="M84" s="110" t="n"/>
      <c r="N84" s="110" t="n"/>
      <c r="O84" s="110" t="n"/>
      <c r="P84" s="110" t="n"/>
      <c r="Q84" s="110" t="n"/>
      <c r="R84" s="110" t="n"/>
      <c r="S84" s="110" t="n"/>
      <c r="T84" s="110" t="n"/>
      <c r="U84" s="110" t="n"/>
      <c r="V84" s="110" t="n"/>
      <c r="W84" s="110" t="n"/>
      <c r="X84" s="110" t="n"/>
    </row>
  </sheetData>
  <mergeCells count="56">
    <mergeCell ref="F4:G4"/>
    <mergeCell ref="A32:J32"/>
    <mergeCell ref="E70:H70"/>
    <mergeCell ref="A7:A8"/>
    <mergeCell ref="L37:L38"/>
    <mergeCell ref="M7:M8"/>
    <mergeCell ref="N37:N38"/>
    <mergeCell ref="A68:D68"/>
    <mergeCell ref="A67:D67"/>
    <mergeCell ref="I69:L69"/>
    <mergeCell ref="M71:P71"/>
    <mergeCell ref="I7:J7"/>
    <mergeCell ref="H37:J37"/>
    <mergeCell ref="D7:D8"/>
    <mergeCell ref="M68:P68"/>
    <mergeCell ref="A64:D64"/>
    <mergeCell ref="A62:C62"/>
    <mergeCell ref="E68:H68"/>
    <mergeCell ref="A37:A38"/>
    <mergeCell ref="G37:G38"/>
    <mergeCell ref="E71:H71"/>
    <mergeCell ref="E67:H67"/>
    <mergeCell ref="M37:M38"/>
    <mergeCell ref="B37:B38"/>
    <mergeCell ref="I67:L67"/>
    <mergeCell ref="M67:P67"/>
    <mergeCell ref="A70:D70"/>
    <mergeCell ref="A36:P36"/>
    <mergeCell ref="I70:L70"/>
    <mergeCell ref="A1:M1"/>
    <mergeCell ref="A69:D69"/>
    <mergeCell ref="F7:H7"/>
    <mergeCell ref="M70:P70"/>
    <mergeCell ref="A6:M6"/>
    <mergeCell ref="C7:C8"/>
    <mergeCell ref="D37:D38"/>
    <mergeCell ref="M69:P69"/>
    <mergeCell ref="F37:F38"/>
    <mergeCell ref="E7:E8"/>
    <mergeCell ref="K7:K8"/>
    <mergeCell ref="P37:P38"/>
    <mergeCell ref="E69:H69"/>
    <mergeCell ref="I71:L71"/>
    <mergeCell ref="A66:P66"/>
    <mergeCell ref="C37:C38"/>
    <mergeCell ref="B7:B8"/>
    <mergeCell ref="K64:P64"/>
    <mergeCell ref="E37:E38"/>
    <mergeCell ref="A71:D71"/>
    <mergeCell ref="L7:L8"/>
    <mergeCell ref="I68:L68"/>
    <mergeCell ref="E64:G64"/>
    <mergeCell ref="O37:O38"/>
    <mergeCell ref="A2:M2"/>
    <mergeCell ref="H64:J64"/>
    <mergeCell ref="K37:K38"/>
  </mergeCells>
  <conditionalFormatting sqref="K64">
    <cfRule type="expression" priority="6" dxfId="4">
      <formula>L62&lt;$D$4</formula>
    </cfRule>
  </conditionalFormatting>
  <conditionalFormatting sqref="N39:N61">
    <cfRule type="cellIs" priority="2" operator="greaterThan" dxfId="3">
      <formula>1</formula>
    </cfRule>
    <cfRule type="cellIs" priority="3" operator="between" dxfId="2">
      <formula>0.7</formula>
      <formula>1</formula>
    </cfRule>
    <cfRule type="cellIs" priority="4" operator="between" dxfId="1">
      <formula>0.3</formula>
      <formula>0.7</formula>
    </cfRule>
    <cfRule type="expression" priority="5" dxfId="0">
      <formula>AND(N39&gt;0,N39&lt;0.3)</formula>
    </cfRule>
  </conditionalFormatting>
  <printOptions horizontalCentered="1"/>
  <pageMargins left="0.5" right="0.5" top="0.5" bottom="0.5" header="0.511811023622047" footer="0.511811023622047"/>
  <pageSetup orientation="landscape" paperSize="8" fitToHeight="0" horizontalDpi="300" verticalDpi="30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1:B18"/>
  <sheetViews>
    <sheetView zoomScaleNormal="100" workbookViewId="0">
      <selection activeCell="B19" sqref="B19"/>
    </sheetView>
  </sheetViews>
  <sheetFormatPr baseColWidth="8" defaultColWidth="8.7109375" defaultRowHeight="15"/>
  <cols>
    <col width="19.5703125" customWidth="1" style="72" min="2" max="2"/>
  </cols>
  <sheetData>
    <row r="1">
      <c r="B1" t="inlineStr">
        <is>
          <t>Vypsané objednávky</t>
        </is>
      </c>
    </row>
    <row r="2">
      <c r="B2" s="134" t="inlineStr">
        <is>
          <t>OV1-430</t>
        </is>
      </c>
    </row>
    <row r="3">
      <c r="B3" s="134" t="inlineStr">
        <is>
          <t>OV1-573</t>
        </is>
      </c>
    </row>
    <row r="4">
      <c r="B4" s="134" t="inlineStr">
        <is>
          <t>OV1-669</t>
        </is>
      </c>
    </row>
    <row r="5">
      <c r="B5" s="134" t="inlineStr">
        <is>
          <t>OV1-711</t>
        </is>
      </c>
    </row>
    <row r="6">
      <c r="B6" s="134" t="inlineStr">
        <is>
          <t>OV1-712</t>
        </is>
      </c>
    </row>
    <row r="7">
      <c r="B7" s="134" t="inlineStr">
        <is>
          <t>OV1-714</t>
        </is>
      </c>
    </row>
    <row r="8">
      <c r="B8" s="134" t="inlineStr">
        <is>
          <t>OV1-801</t>
        </is>
      </c>
    </row>
    <row r="9">
      <c r="B9" s="134" t="inlineStr">
        <is>
          <t>OV1-802</t>
        </is>
      </c>
    </row>
    <row r="10">
      <c r="B10" s="134" t="inlineStr">
        <is>
          <t>OV1-803</t>
        </is>
      </c>
    </row>
    <row r="11">
      <c r="B11" s="134" t="inlineStr">
        <is>
          <t>OV1-804</t>
        </is>
      </c>
    </row>
    <row r="12">
      <c r="B12" s="134" t="inlineStr">
        <is>
          <t>OV1-805</t>
        </is>
      </c>
    </row>
    <row r="13">
      <c r="B13" s="135" t="inlineStr">
        <is>
          <t>OV1-850</t>
        </is>
      </c>
    </row>
    <row r="14">
      <c r="B14" s="135" t="inlineStr">
        <is>
          <t>OV1-852</t>
        </is>
      </c>
    </row>
    <row r="15">
      <c r="B15" s="135" t="inlineStr">
        <is>
          <t>OV1-853</t>
        </is>
      </c>
    </row>
    <row r="16">
      <c r="B16" s="135" t="inlineStr">
        <is>
          <t>OV1-890</t>
        </is>
      </c>
    </row>
    <row r="17">
      <c r="B17" s="135" t="inlineStr">
        <is>
          <t>OV1-894</t>
        </is>
      </c>
    </row>
    <row r="18">
      <c r="B18" s="135" t="inlineStr">
        <is>
          <t>OV1-891</t>
        </is>
      </c>
    </row>
  </sheetData>
  <pageMargins left="0.7" right="0.7" top="0.7875" bottom="0.7875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2026-03-05T07:55:55Z</dcterms:created>
  <dcterms:modified xmlns:dcterms="http://purl.org/dc/terms/" xmlns:xsi="http://www.w3.org/2001/XMLSchema-instance" xsi:type="dcterms:W3CDTF">2026-05-18T11:13:05Z</dcterms:modified>
  <cp:lastModifiedBy>Capka, Ondrej</cp:lastModifiedBy>
  <cp:revision>10</cp:revision>
</cp:coreProperties>
</file>